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Users\chk\Dropbox\Forest Carbon\Personal\Carolina\Works in progress\Applications - Project Host\"/>
    </mc:Choice>
  </mc:AlternateContent>
  <xr:revisionPtr revIDLastSave="0" documentId="13_ncr:1_{BC99E32E-45CD-49E9-BE7B-7B70AA0AC3A7}" xr6:coauthVersionLast="45" xr6:coauthVersionMax="45" xr10:uidLastSave="{00000000-0000-0000-0000-000000000000}"/>
  <workbookProtection workbookAlgorithmName="SHA-512" workbookHashValue="fOTjiWPqki3V8r7dOLRYlrYCxAsaPmw6nbL4bmWDQsfFPurVuTD0R5P2rgRthZ4eKqlI/PZIqe+s5AoRwg4Zjw==" workbookSaltValue="WxfO02GZOqcZiSSsaZfDKw==" workbookSpinCount="100000" lockStructure="1"/>
  <bookViews>
    <workbookView xWindow="1080" yWindow="1080" windowWidth="19332" windowHeight="10368" xr2:uid="{00000000-000D-0000-FFFF-FFFF00000000}"/>
  </bookViews>
  <sheets>
    <sheet name="Application - Forest Carbon Ltd" sheetId="1" r:id="rId1"/>
    <sheet name="SF Outputs" sheetId="9" state="hidden" r:id="rId2"/>
    <sheet name="Errors" sheetId="7" state="hidden" r:id="rId3"/>
    <sheet name="Data validation &amp; Calc" sheetId="4" state="hidden" r:id="rId4"/>
    <sheet name="Treespecies" sheetId="3" state="hidden" r:id="rId5"/>
    <sheet name="calc+contract data" sheetId="2" state="hidden" r:id="rId6"/>
    <sheet name="PDD data" sheetId="6" state="hidden" r:id="rId7"/>
    <sheet name="People data" sheetId="5" state="hidden" r:id="rId8"/>
  </sheets>
  <definedNames>
    <definedName name="_xlnm._FilterDatabase" localSheetId="2" hidden="1">Errors!$B$1:$C$1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9" l="1"/>
  <c r="B4" i="9"/>
  <c r="C3" i="9"/>
  <c r="B3" i="9"/>
  <c r="B2" i="9"/>
  <c r="D42" i="9"/>
  <c r="D46" i="9"/>
  <c r="D50" i="9"/>
  <c r="D54" i="9"/>
  <c r="C33" i="9"/>
  <c r="D33" i="9" s="1"/>
  <c r="C34" i="9"/>
  <c r="D34" i="9" s="1"/>
  <c r="C35" i="9"/>
  <c r="D35" i="9" s="1"/>
  <c r="C36" i="9"/>
  <c r="D36" i="9" s="1"/>
  <c r="C37" i="9"/>
  <c r="D37" i="9" s="1"/>
  <c r="C38" i="9"/>
  <c r="D38" i="9" s="1"/>
  <c r="C39" i="9"/>
  <c r="D39" i="9" s="1"/>
  <c r="C40" i="9"/>
  <c r="D40" i="9" s="1"/>
  <c r="C41" i="9"/>
  <c r="D41" i="9" s="1"/>
  <c r="C42" i="9"/>
  <c r="C43" i="9"/>
  <c r="D43" i="9" s="1"/>
  <c r="C44" i="9"/>
  <c r="D44" i="9" s="1"/>
  <c r="C45" i="9"/>
  <c r="D45" i="9" s="1"/>
  <c r="C46" i="9"/>
  <c r="C47" i="9"/>
  <c r="D47" i="9" s="1"/>
  <c r="C48" i="9"/>
  <c r="D48" i="9" s="1"/>
  <c r="C49" i="9"/>
  <c r="D49" i="9" s="1"/>
  <c r="C50" i="9"/>
  <c r="C51" i="9"/>
  <c r="D51" i="9" s="1"/>
  <c r="C52" i="9"/>
  <c r="D52" i="9" s="1"/>
  <c r="C53" i="9"/>
  <c r="D53" i="9" s="1"/>
  <c r="C54" i="9"/>
  <c r="C55" i="9"/>
  <c r="D55" i="9" s="1"/>
  <c r="C56" i="9"/>
  <c r="D56" i="9" s="1"/>
  <c r="C32" i="9"/>
  <c r="D32" i="9" s="1"/>
  <c r="B1" i="9"/>
  <c r="A33" i="9"/>
  <c r="B33" i="9" s="1"/>
  <c r="A34" i="9"/>
  <c r="B34" i="9" s="1"/>
  <c r="A35" i="9"/>
  <c r="B35" i="9" s="1"/>
  <c r="A36" i="9"/>
  <c r="B36" i="9" s="1"/>
  <c r="A37" i="9"/>
  <c r="B37" i="9" s="1"/>
  <c r="A38" i="9"/>
  <c r="B38" i="9" s="1"/>
  <c r="A39" i="9"/>
  <c r="B39" i="9" s="1"/>
  <c r="A40" i="9"/>
  <c r="B40" i="9" s="1"/>
  <c r="A41" i="9"/>
  <c r="B41" i="9" s="1"/>
  <c r="A42" i="9"/>
  <c r="B42" i="9" s="1"/>
  <c r="A43" i="9"/>
  <c r="B43" i="9" s="1"/>
  <c r="A44" i="9"/>
  <c r="B44" i="9" s="1"/>
  <c r="A45" i="9"/>
  <c r="B45" i="9" s="1"/>
  <c r="A46" i="9"/>
  <c r="B46" i="9" s="1"/>
  <c r="A47" i="9"/>
  <c r="B47" i="9" s="1"/>
  <c r="A48" i="9"/>
  <c r="B48" i="9" s="1"/>
  <c r="A49" i="9"/>
  <c r="B49" i="9" s="1"/>
  <c r="A50" i="9"/>
  <c r="B50" i="9" s="1"/>
  <c r="A51" i="9"/>
  <c r="B51" i="9" s="1"/>
  <c r="A52" i="9"/>
  <c r="B52" i="9" s="1"/>
  <c r="A53" i="9"/>
  <c r="B53" i="9" s="1"/>
  <c r="A54" i="9"/>
  <c r="B54" i="9" s="1"/>
  <c r="A55" i="9"/>
  <c r="B55" i="9" s="1"/>
  <c r="A56" i="9"/>
  <c r="B56" i="9" s="1"/>
  <c r="A32" i="9"/>
  <c r="B32" i="9" s="1"/>
  <c r="C2" i="2" l="1"/>
  <c r="D2" i="2"/>
  <c r="H28" i="4"/>
  <c r="G29" i="4"/>
  <c r="G30" i="4"/>
  <c r="G31" i="4"/>
  <c r="G32" i="4"/>
  <c r="G33" i="4"/>
  <c r="G34" i="4"/>
  <c r="G35" i="4"/>
  <c r="G36" i="4"/>
  <c r="G37" i="4"/>
  <c r="G38" i="4"/>
  <c r="G39" i="4"/>
  <c r="G40" i="4"/>
  <c r="G41" i="4"/>
  <c r="G42" i="4"/>
  <c r="G43" i="4"/>
  <c r="G44" i="4"/>
  <c r="G45" i="4"/>
  <c r="G46" i="4"/>
  <c r="G47" i="4"/>
  <c r="G48" i="4"/>
  <c r="G49" i="4"/>
  <c r="G50" i="4"/>
  <c r="G51" i="4"/>
  <c r="G52" i="4"/>
  <c r="G28" i="4"/>
  <c r="C120" i="1"/>
  <c r="C29" i="4" s="1"/>
  <c r="E29" i="4" s="1"/>
  <c r="C121" i="1"/>
  <c r="C30" i="4" s="1"/>
  <c r="E30" i="4" s="1"/>
  <c r="C122" i="1"/>
  <c r="C31" i="4" s="1"/>
  <c r="E31" i="4" s="1"/>
  <c r="C123" i="1"/>
  <c r="C32" i="4" s="1"/>
  <c r="E32" i="4" s="1"/>
  <c r="C124" i="1"/>
  <c r="C33" i="4" s="1"/>
  <c r="D33" i="4" s="1"/>
  <c r="C125" i="1"/>
  <c r="C34" i="4" s="1"/>
  <c r="E34" i="4" s="1"/>
  <c r="C126" i="1"/>
  <c r="C35" i="4" s="1"/>
  <c r="E35" i="4" s="1"/>
  <c r="C127" i="1"/>
  <c r="C36" i="4" s="1"/>
  <c r="E36" i="4" s="1"/>
  <c r="C128" i="1"/>
  <c r="C37" i="4" s="1"/>
  <c r="E37" i="4" s="1"/>
  <c r="C129" i="1"/>
  <c r="C38" i="4" s="1"/>
  <c r="E38" i="4" s="1"/>
  <c r="C130" i="1"/>
  <c r="C39" i="4" s="1"/>
  <c r="E39" i="4" s="1"/>
  <c r="C131" i="1"/>
  <c r="C40" i="4" s="1"/>
  <c r="E40" i="4" s="1"/>
  <c r="C132" i="1"/>
  <c r="C41" i="4" s="1"/>
  <c r="D41" i="4" s="1"/>
  <c r="C133" i="1"/>
  <c r="C42" i="4" s="1"/>
  <c r="E42" i="4" s="1"/>
  <c r="C134" i="1"/>
  <c r="C43" i="4" s="1"/>
  <c r="E43" i="4" s="1"/>
  <c r="C135" i="1"/>
  <c r="C44" i="4" s="1"/>
  <c r="E44" i="4" s="1"/>
  <c r="C136" i="1"/>
  <c r="C45" i="4" s="1"/>
  <c r="E45" i="4" s="1"/>
  <c r="C137" i="1"/>
  <c r="C46" i="4" s="1"/>
  <c r="E46" i="4" s="1"/>
  <c r="C138" i="1"/>
  <c r="C47" i="4" s="1"/>
  <c r="E47" i="4" s="1"/>
  <c r="C139" i="1"/>
  <c r="C48" i="4" s="1"/>
  <c r="E48" i="4" s="1"/>
  <c r="C140" i="1"/>
  <c r="C49" i="4" s="1"/>
  <c r="D49" i="4" s="1"/>
  <c r="C141" i="1"/>
  <c r="C50" i="4" s="1"/>
  <c r="E50" i="4" s="1"/>
  <c r="C142" i="1"/>
  <c r="C51" i="4" s="1"/>
  <c r="E51" i="4" s="1"/>
  <c r="C143" i="1"/>
  <c r="C52" i="4" s="1"/>
  <c r="E52" i="4" s="1"/>
  <c r="C119" i="1"/>
  <c r="C28" i="4" s="1"/>
  <c r="D28" i="4" l="1"/>
  <c r="E28" i="4"/>
  <c r="D48" i="4"/>
  <c r="D40" i="4"/>
  <c r="D32" i="4"/>
  <c r="E49" i="4"/>
  <c r="E41" i="4"/>
  <c r="E33" i="4"/>
  <c r="D47" i="4"/>
  <c r="D39" i="4"/>
  <c r="D31" i="4"/>
  <c r="D46" i="4"/>
  <c r="D38" i="4"/>
  <c r="D30" i="4"/>
  <c r="D45" i="4"/>
  <c r="D37" i="4"/>
  <c r="D29" i="4"/>
  <c r="D52" i="4"/>
  <c r="D44" i="4"/>
  <c r="D36" i="4"/>
  <c r="D51" i="4"/>
  <c r="D43" i="4"/>
  <c r="D35" i="4"/>
  <c r="D50" i="4"/>
  <c r="D42" i="4"/>
  <c r="D34" i="4"/>
  <c r="E53" i="4" l="1"/>
  <c r="DF2" i="2" s="1"/>
  <c r="D53" i="4"/>
  <c r="EH2" i="2" l="1"/>
  <c r="EI2" i="2"/>
  <c r="EJ2" i="2"/>
  <c r="EK2" i="2"/>
  <c r="EL2" i="2"/>
  <c r="EM2" i="2"/>
  <c r="EN2" i="2"/>
  <c r="EO2" i="2"/>
  <c r="EP2" i="2"/>
  <c r="EQ2" i="2"/>
  <c r="ER2" i="2"/>
  <c r="ES2" i="2"/>
  <c r="ET2" i="2"/>
  <c r="EU2" i="2"/>
  <c r="EV2" i="2"/>
  <c r="EW2" i="2"/>
  <c r="EX2" i="2"/>
  <c r="EY2" i="2"/>
  <c r="EZ2" i="2"/>
  <c r="FA2" i="2"/>
  <c r="FB2" i="2"/>
  <c r="FC2" i="2"/>
  <c r="FD2" i="2"/>
  <c r="FE2" i="2"/>
  <c r="EG2" i="2"/>
  <c r="E186" i="1" l="1"/>
  <c r="FG2" i="2" l="1"/>
  <c r="FH2" i="2"/>
  <c r="FI2" i="2"/>
  <c r="FJ2" i="2"/>
  <c r="FK2" i="2"/>
  <c r="FL2" i="2"/>
  <c r="FM2" i="2"/>
  <c r="FN2" i="2"/>
  <c r="FO2" i="2"/>
  <c r="FP2" i="2"/>
  <c r="FQ2" i="2"/>
  <c r="FR2" i="2"/>
  <c r="FS2" i="2"/>
  <c r="FT2" i="2"/>
  <c r="FU2" i="2"/>
  <c r="FV2" i="2"/>
  <c r="FW2" i="2"/>
  <c r="FX2" i="2"/>
  <c r="FY2" i="2"/>
  <c r="FZ2" i="2"/>
  <c r="GA2" i="2"/>
  <c r="GB2" i="2"/>
  <c r="GC2" i="2"/>
  <c r="GD2" i="2"/>
  <c r="FF2" i="2"/>
  <c r="J29" i="4"/>
  <c r="E4" i="7"/>
  <c r="BI2" i="2" s="1"/>
  <c r="J35" i="4"/>
  <c r="J36" i="4"/>
  <c r="J37" i="4"/>
  <c r="E12" i="7"/>
  <c r="BQ2" i="2" s="1"/>
  <c r="I41" i="4"/>
  <c r="J43" i="4"/>
  <c r="J44" i="4"/>
  <c r="J45" i="4"/>
  <c r="E20" i="7"/>
  <c r="BY2" i="2" s="1"/>
  <c r="J51" i="4"/>
  <c r="J52" i="4"/>
  <c r="J28" i="4"/>
  <c r="G172" i="1"/>
  <c r="I44" i="4" l="1"/>
  <c r="I52" i="4"/>
  <c r="I46" i="4"/>
  <c r="I45" i="4"/>
  <c r="I51" i="4"/>
  <c r="I43" i="4"/>
  <c r="I50" i="4"/>
  <c r="I42" i="4"/>
  <c r="I49" i="4"/>
  <c r="I39" i="4"/>
  <c r="I48" i="4"/>
  <c r="I36" i="4"/>
  <c r="I47" i="4"/>
  <c r="I31" i="4"/>
  <c r="I35" i="4"/>
  <c r="I34" i="4"/>
  <c r="I33" i="4"/>
  <c r="I40" i="4"/>
  <c r="I32" i="4"/>
  <c r="I38" i="4"/>
  <c r="I30" i="4"/>
  <c r="I28" i="4"/>
  <c r="I37" i="4"/>
  <c r="I29" i="4"/>
  <c r="E19" i="7"/>
  <c r="BX2" i="2" s="1"/>
  <c r="E3" i="7"/>
  <c r="BH2" i="2" s="1"/>
  <c r="J47" i="4"/>
  <c r="J31" i="4"/>
  <c r="E16" i="7"/>
  <c r="BU2" i="2" s="1"/>
  <c r="E11" i="7"/>
  <c r="BP2" i="2" s="1"/>
  <c r="E8" i="7"/>
  <c r="BM2" i="2" s="1"/>
  <c r="J50" i="4"/>
  <c r="J42" i="4"/>
  <c r="E2" i="7"/>
  <c r="BG2" i="2" s="1"/>
  <c r="J39" i="4"/>
  <c r="E24" i="7"/>
  <c r="CC2" i="2" s="1"/>
  <c r="J34" i="4"/>
  <c r="E26" i="7"/>
  <c r="CE2" i="2" s="1"/>
  <c r="E18" i="7"/>
  <c r="BW2" i="2" s="1"/>
  <c r="E10" i="7"/>
  <c r="BO2" i="2" s="1"/>
  <c r="J49" i="4"/>
  <c r="J41" i="4"/>
  <c r="J33" i="4"/>
  <c r="E25" i="7"/>
  <c r="CD2" i="2" s="1"/>
  <c r="E17" i="7"/>
  <c r="BV2" i="2" s="1"/>
  <c r="E9" i="7"/>
  <c r="BN2" i="2" s="1"/>
  <c r="J48" i="4"/>
  <c r="J40" i="4"/>
  <c r="J32" i="4"/>
  <c r="E23" i="7"/>
  <c r="CB2" i="2" s="1"/>
  <c r="E15" i="7"/>
  <c r="BT2" i="2" s="1"/>
  <c r="E7" i="7"/>
  <c r="BL2" i="2" s="1"/>
  <c r="J46" i="4"/>
  <c r="J38" i="4"/>
  <c r="J30" i="4"/>
  <c r="E22" i="7"/>
  <c r="CA2" i="2" s="1"/>
  <c r="E14" i="7"/>
  <c r="BS2" i="2" s="1"/>
  <c r="E6" i="7"/>
  <c r="BK2" i="2" s="1"/>
  <c r="E21" i="7"/>
  <c r="BZ2" i="2" s="1"/>
  <c r="E13" i="7"/>
  <c r="BR2" i="2" s="1"/>
  <c r="E5" i="7"/>
  <c r="BJ2" i="2" s="1"/>
  <c r="F161" i="1"/>
  <c r="C42" i="7" s="1"/>
  <c r="F162" i="1"/>
  <c r="C43" i="7" s="1"/>
  <c r="F163" i="1"/>
  <c r="C44" i="7" s="1"/>
  <c r="F164" i="1"/>
  <c r="C45" i="7" s="1"/>
  <c r="F165" i="1"/>
  <c r="C46" i="7" s="1"/>
  <c r="F160" i="1"/>
  <c r="C41" i="7" s="1"/>
  <c r="I53" i="4" l="1"/>
  <c r="J53" i="4"/>
  <c r="CF2" i="2" s="1"/>
  <c r="G177" i="1"/>
  <c r="G178" i="1"/>
  <c r="G176" i="1"/>
  <c r="G171" i="1"/>
  <c r="G173" i="1"/>
  <c r="G170" i="1"/>
  <c r="G161" i="1"/>
  <c r="G162" i="1"/>
  <c r="G163" i="1"/>
  <c r="G164" i="1"/>
  <c r="G165" i="1"/>
  <c r="G160" i="1"/>
  <c r="G54" i="1"/>
  <c r="G55" i="1"/>
  <c r="G56" i="1"/>
  <c r="G53" i="1"/>
  <c r="C31" i="7" l="1"/>
  <c r="C6" i="7"/>
  <c r="C3" i="7"/>
  <c r="B48" i="7"/>
  <c r="B47" i="7"/>
  <c r="B49" i="7"/>
  <c r="B38" i="7"/>
  <c r="B39" i="7"/>
  <c r="B40" i="7"/>
  <c r="B37" i="7"/>
  <c r="B32" i="7"/>
  <c r="B33" i="7"/>
  <c r="B34" i="7"/>
  <c r="B35" i="7"/>
  <c r="B36" i="7"/>
  <c r="B31" i="7"/>
  <c r="B7" i="7"/>
  <c r="B8" i="7"/>
  <c r="B9" i="7"/>
  <c r="B10" i="7"/>
  <c r="B11" i="7"/>
  <c r="B12" i="7"/>
  <c r="B13" i="7"/>
  <c r="B14" i="7"/>
  <c r="B15" i="7"/>
  <c r="B16" i="7"/>
  <c r="B17" i="7"/>
  <c r="B18" i="7"/>
  <c r="B19" i="7"/>
  <c r="B20" i="7"/>
  <c r="B21" i="7"/>
  <c r="B22" i="7"/>
  <c r="B23" i="7"/>
  <c r="B24" i="7"/>
  <c r="B25" i="7"/>
  <c r="B26" i="7"/>
  <c r="B27" i="7"/>
  <c r="B28" i="7"/>
  <c r="B29" i="7"/>
  <c r="B30" i="7"/>
  <c r="B6" i="7"/>
  <c r="B3" i="7"/>
  <c r="B4" i="7"/>
  <c r="B5" i="7"/>
  <c r="B2" i="7"/>
  <c r="F2" i="7" l="1"/>
  <c r="H29" i="4" l="1"/>
  <c r="H30" i="4"/>
  <c r="H31" i="4"/>
  <c r="H32" i="4"/>
  <c r="H33" i="4"/>
  <c r="H34" i="4"/>
  <c r="H35" i="4"/>
  <c r="H36" i="4"/>
  <c r="H37" i="4"/>
  <c r="H38" i="4"/>
  <c r="H39" i="4"/>
  <c r="H40" i="4"/>
  <c r="H41" i="4"/>
  <c r="H42" i="4"/>
  <c r="H43" i="4"/>
  <c r="H44" i="4"/>
  <c r="H45" i="4"/>
  <c r="H46" i="4"/>
  <c r="H47" i="4"/>
  <c r="H48" i="4"/>
  <c r="H49" i="4"/>
  <c r="H50" i="4"/>
  <c r="H51" i="4"/>
  <c r="H52" i="4"/>
  <c r="E2" i="2"/>
  <c r="F52" i="4" l="1"/>
  <c r="F26" i="7"/>
  <c r="F51" i="4"/>
  <c r="F25" i="7"/>
  <c r="F50" i="4"/>
  <c r="F24" i="7"/>
  <c r="F49" i="4"/>
  <c r="F23" i="7"/>
  <c r="F48" i="4"/>
  <c r="F22" i="7"/>
  <c r="F47" i="4"/>
  <c r="F21" i="7"/>
  <c r="F46" i="4"/>
  <c r="F20" i="7"/>
  <c r="F45" i="4"/>
  <c r="F19" i="7"/>
  <c r="F44" i="4"/>
  <c r="F18" i="7"/>
  <c r="F43" i="4"/>
  <c r="F17" i="7"/>
  <c r="F42" i="4"/>
  <c r="F16" i="7"/>
  <c r="F41" i="4"/>
  <c r="F15" i="7"/>
  <c r="F40" i="4"/>
  <c r="F14" i="7"/>
  <c r="F39" i="4"/>
  <c r="F13" i="7"/>
  <c r="F38" i="4"/>
  <c r="F12" i="7"/>
  <c r="F37" i="4"/>
  <c r="F11" i="7"/>
  <c r="F36" i="4"/>
  <c r="F10" i="7"/>
  <c r="F35" i="4"/>
  <c r="F9" i="7"/>
  <c r="F34" i="4"/>
  <c r="F8" i="7"/>
  <c r="F33" i="4"/>
  <c r="F7" i="7"/>
  <c r="F32" i="4"/>
  <c r="F6" i="7"/>
  <c r="F31" i="4"/>
  <c r="F5" i="7"/>
  <c r="F30" i="4"/>
  <c r="F4" i="7"/>
  <c r="F29" i="4"/>
  <c r="F3" i="7"/>
  <c r="F28" i="4"/>
  <c r="F53" i="4" l="1"/>
  <c r="F1" i="7"/>
  <c r="G1" i="7" s="1"/>
  <c r="A1" i="7" s="1"/>
  <c r="G4" i="1" s="1"/>
  <c r="R2" i="5"/>
  <c r="S2" i="5"/>
  <c r="C2" i="5"/>
  <c r="D2" i="5"/>
  <c r="E2" i="5"/>
  <c r="F2" i="5"/>
  <c r="G2" i="5"/>
  <c r="H2" i="5"/>
  <c r="I2" i="5"/>
  <c r="J2" i="5"/>
  <c r="K2" i="5"/>
  <c r="L2" i="5"/>
  <c r="M2" i="5"/>
  <c r="N2" i="5"/>
  <c r="O2" i="5"/>
  <c r="P2" i="5"/>
  <c r="Q2" i="5"/>
  <c r="B2" i="5"/>
  <c r="A2" i="5"/>
  <c r="EF2" i="2" l="1"/>
  <c r="S2" i="6" l="1"/>
  <c r="GH2" i="2"/>
  <c r="GJ2" i="2"/>
  <c r="GL2" i="2"/>
  <c r="GM2" i="2"/>
  <c r="GN2" i="2"/>
  <c r="GO2" i="2"/>
  <c r="GP2" i="2"/>
  <c r="GR2" i="2"/>
  <c r="GT2" i="2"/>
  <c r="GU2" i="2"/>
  <c r="GV2" i="2"/>
  <c r="GW2" i="2"/>
  <c r="GX2" i="2"/>
  <c r="GZ2" i="2"/>
  <c r="HB2" i="2"/>
  <c r="HC2" i="2"/>
  <c r="AR2" i="2"/>
  <c r="AQ2" i="2"/>
  <c r="AK2" i="2"/>
  <c r="AL2" i="2"/>
  <c r="AE2" i="2"/>
  <c r="AF2" i="2"/>
  <c r="Y2" i="2"/>
  <c r="Z2" i="2"/>
  <c r="B2" i="2"/>
  <c r="HE2" i="2"/>
  <c r="HF2" i="2"/>
  <c r="HG2" i="2"/>
  <c r="HH2" i="2"/>
  <c r="HI2" i="2"/>
  <c r="HJ2" i="2"/>
  <c r="HK2" i="2"/>
  <c r="HL2" i="2"/>
  <c r="HM2" i="2"/>
  <c r="HN2" i="2"/>
  <c r="HO2" i="2"/>
  <c r="HP2" i="2"/>
  <c r="HQ2" i="2"/>
  <c r="HR2" i="2"/>
  <c r="HS2" i="2"/>
  <c r="HT2" i="2"/>
  <c r="HU2" i="2"/>
  <c r="HV2" i="2"/>
  <c r="HW2" i="2"/>
  <c r="HX2" i="2"/>
  <c r="HY2" i="2"/>
  <c r="HZ2" i="2"/>
  <c r="IA2" i="2"/>
  <c r="IB2" i="2"/>
  <c r="HD2" i="2"/>
  <c r="GG2" i="2"/>
  <c r="GI2" i="2"/>
  <c r="GK2" i="2"/>
  <c r="GQ2" i="2"/>
  <c r="GS2" i="2"/>
  <c r="GY2" i="2"/>
  <c r="HA2" i="2"/>
  <c r="GE2" i="2" l="1"/>
  <c r="GF2" i="2"/>
  <c r="DX2" i="2"/>
  <c r="DY2" i="2"/>
  <c r="H2" i="2"/>
  <c r="G2" i="2"/>
  <c r="F2" i="2"/>
  <c r="A2" i="2"/>
  <c r="I2" i="2"/>
  <c r="IL2" i="2"/>
  <c r="IT2" i="2"/>
  <c r="IC2" i="2"/>
  <c r="AX2" i="2"/>
  <c r="AY2" i="2"/>
  <c r="AZ2" i="2"/>
  <c r="BA2" i="2"/>
  <c r="BB2" i="2"/>
  <c r="BC2" i="2"/>
  <c r="BD2" i="2"/>
  <c r="BE2" i="2"/>
  <c r="BF2" i="2"/>
  <c r="AW2" i="2"/>
  <c r="AT2" i="2"/>
  <c r="AU2" i="2"/>
  <c r="AV2" i="2"/>
  <c r="AS2" i="2"/>
  <c r="AN2" i="2"/>
  <c r="AO2" i="2"/>
  <c r="AP2" i="2"/>
  <c r="AM2" i="2"/>
  <c r="T2" i="2"/>
  <c r="AB2" i="2"/>
  <c r="AC2" i="2"/>
  <c r="AD2" i="2"/>
  <c r="AA2" i="2"/>
  <c r="AH2" i="2"/>
  <c r="AI2" i="2"/>
  <c r="AJ2" i="2"/>
  <c r="AG2" i="2"/>
  <c r="V2" i="2"/>
  <c r="W2" i="2"/>
  <c r="X2" i="2"/>
  <c r="U2" i="2"/>
  <c r="EE2" i="2"/>
  <c r="DN2" i="2"/>
  <c r="DO2" i="2"/>
  <c r="DV2" i="2"/>
  <c r="DW2" i="2"/>
  <c r="ED2" i="2"/>
  <c r="S2" i="2"/>
  <c r="R2" i="2"/>
  <c r="P2" i="2"/>
  <c r="Q2" i="2"/>
  <c r="O2" i="2"/>
  <c r="N2" i="2"/>
  <c r="M2" i="2"/>
  <c r="L2" i="2"/>
  <c r="K2" i="2"/>
  <c r="J2" i="2"/>
  <c r="DC2" i="2" l="1"/>
  <c r="JA2" i="2"/>
  <c r="CT2" i="2"/>
  <c r="IJ2" i="2"/>
  <c r="CG2" i="2"/>
  <c r="CX2" i="2"/>
  <c r="CP2" i="2"/>
  <c r="CH2" i="2"/>
  <c r="IE2" i="2"/>
  <c r="IV2" i="2"/>
  <c r="IN2" i="2"/>
  <c r="IF2" i="2"/>
  <c r="CU2" i="2"/>
  <c r="IK2" i="2"/>
  <c r="DB2" i="2"/>
  <c r="IZ2" i="2"/>
  <c r="IR2" i="2"/>
  <c r="DE2" i="2"/>
  <c r="CW2" i="2"/>
  <c r="CO2" i="2"/>
  <c r="IU2" i="2"/>
  <c r="IM2" i="2"/>
  <c r="ID2" i="2"/>
  <c r="DD2" i="2"/>
  <c r="CV2" i="2"/>
  <c r="CN2" i="2"/>
  <c r="CM2" i="2"/>
  <c r="DK2" i="2"/>
  <c r="DA2" i="2"/>
  <c r="CS2" i="2"/>
  <c r="CK2" i="2"/>
  <c r="IY2" i="2"/>
  <c r="IQ2" i="2"/>
  <c r="II2" i="2"/>
  <c r="IS2" i="2"/>
  <c r="CZ2" i="2"/>
  <c r="CR2" i="2"/>
  <c r="CJ2" i="2"/>
  <c r="IX2" i="2"/>
  <c r="IP2" i="2"/>
  <c r="IH2" i="2"/>
  <c r="CL2" i="2"/>
  <c r="CY2" i="2"/>
  <c r="CQ2" i="2"/>
  <c r="CI2" i="2"/>
  <c r="IW2" i="2"/>
  <c r="IO2" i="2"/>
  <c r="IG2" i="2"/>
  <c r="DL2" i="2"/>
  <c r="DQ2" i="2"/>
  <c r="DU2" i="2"/>
  <c r="DT2" i="2"/>
  <c r="DZ2" i="2"/>
  <c r="DR2" i="2"/>
  <c r="DJ2" i="2"/>
  <c r="DS2" i="2"/>
  <c r="DH2" i="2"/>
  <c r="EC2" i="2"/>
  <c r="EA2" i="2"/>
  <c r="DP2" i="2"/>
  <c r="EB2" i="2"/>
  <c r="DM2" i="2"/>
  <c r="DI2" i="2"/>
  <c r="DG2" i="2"/>
  <c r="JB2" i="2" l="1"/>
</calcChain>
</file>

<file path=xl/sharedStrings.xml><?xml version="1.0" encoding="utf-8"?>
<sst xmlns="http://schemas.openxmlformats.org/spreadsheetml/2006/main" count="1270" uniqueCount="703">
  <si>
    <t>Site name</t>
  </si>
  <si>
    <t>Scheme description</t>
  </si>
  <si>
    <t>Scheme objectives</t>
  </si>
  <si>
    <t>Email</t>
  </si>
  <si>
    <t>Project manager</t>
  </si>
  <si>
    <t>Qualifications</t>
  </si>
  <si>
    <t>Address</t>
  </si>
  <si>
    <t>Phone</t>
  </si>
  <si>
    <t>Mobile</t>
  </si>
  <si>
    <t>Project details</t>
  </si>
  <si>
    <t>Applicant</t>
  </si>
  <si>
    <t>Country:</t>
  </si>
  <si>
    <t>County:</t>
  </si>
  <si>
    <t>Nearest town:</t>
  </si>
  <si>
    <t>6-figure national grid ref</t>
  </si>
  <si>
    <t>Gross scheme area (ha):</t>
  </si>
  <si>
    <t>Net planting area (ha)</t>
  </si>
  <si>
    <t>Altitude (m) lowest</t>
  </si>
  <si>
    <t>Altitude (m) highest</t>
  </si>
  <si>
    <t>Soil Moisture Regime(s)</t>
  </si>
  <si>
    <t>Soil Nutrient Regime(s)</t>
  </si>
  <si>
    <t>Present NVC vegetation</t>
  </si>
  <si>
    <t>Any statutory designations</t>
  </si>
  <si>
    <t>Species mix</t>
  </si>
  <si>
    <t>Species</t>
  </si>
  <si>
    <t>If yes, age at clearfell</t>
  </si>
  <si>
    <t>Responsible person</t>
  </si>
  <si>
    <t>Expected start to planting</t>
  </si>
  <si>
    <t>Ground preparation</t>
  </si>
  <si>
    <t>Current land use</t>
  </si>
  <si>
    <t>Soil type</t>
  </si>
  <si>
    <t>Preparation technique</t>
  </si>
  <si>
    <t>Total area (ha)</t>
  </si>
  <si>
    <t>Pest and vegetation control</t>
  </si>
  <si>
    <t>Tree/vole guards</t>
  </si>
  <si>
    <t>Fencing</t>
  </si>
  <si>
    <t>Herbicide</t>
  </si>
  <si>
    <t>Weeding</t>
  </si>
  <si>
    <t>If road building is required for establishment, please specify road length:</t>
  </si>
  <si>
    <t>Proposed Forest Carbon contract duration</t>
  </si>
  <si>
    <t>Public access limitations:</t>
  </si>
  <si>
    <t>EIA status (if applicable):</t>
  </si>
  <si>
    <t>Grant status:</t>
  </si>
  <si>
    <t>Grant ref. no:</t>
  </si>
  <si>
    <t>Farm Code no</t>
  </si>
  <si>
    <t>Land title registration no</t>
  </si>
  <si>
    <t>Confirm scheme is not legal requirement</t>
  </si>
  <si>
    <t>project name</t>
  </si>
  <si>
    <t>landowner full</t>
  </si>
  <si>
    <t>grid ref</t>
  </si>
  <si>
    <t>land parcel ids</t>
  </si>
  <si>
    <t>gross area</t>
  </si>
  <si>
    <t>net area</t>
  </si>
  <si>
    <t>forestry comission ref</t>
  </si>
  <si>
    <t>management plan</t>
  </si>
  <si>
    <t>sp1</t>
  </si>
  <si>
    <t>sp2</t>
  </si>
  <si>
    <t>sp3</t>
  </si>
  <si>
    <t>sp4</t>
  </si>
  <si>
    <t>sp5</t>
  </si>
  <si>
    <t>sp6</t>
  </si>
  <si>
    <t>sp7</t>
  </si>
  <si>
    <t>sp8</t>
  </si>
  <si>
    <t>sp9</t>
  </si>
  <si>
    <t>sp10</t>
  </si>
  <si>
    <t>sp11</t>
  </si>
  <si>
    <t>sp12</t>
  </si>
  <si>
    <t>sp13</t>
  </si>
  <si>
    <t>sp14</t>
  </si>
  <si>
    <t>sp15</t>
  </si>
  <si>
    <t>sp16</t>
  </si>
  <si>
    <t>sp17</t>
  </si>
  <si>
    <t>sp18</t>
  </si>
  <si>
    <t>sp19</t>
  </si>
  <si>
    <t>sp20</t>
  </si>
  <si>
    <t>sp21</t>
  </si>
  <si>
    <t>sp22</t>
  </si>
  <si>
    <t>sp23</t>
  </si>
  <si>
    <t>sp24</t>
  </si>
  <si>
    <t>sp25</t>
  </si>
  <si>
    <t>spperc1</t>
  </si>
  <si>
    <t>spperc2</t>
  </si>
  <si>
    <t>spperc3</t>
  </si>
  <si>
    <t>spperc4</t>
  </si>
  <si>
    <t>spperc5</t>
  </si>
  <si>
    <t>spperc6</t>
  </si>
  <si>
    <t>spperc7</t>
  </si>
  <si>
    <t>spperc8</t>
  </si>
  <si>
    <t>spperc9</t>
  </si>
  <si>
    <t>spperc10</t>
  </si>
  <si>
    <t>spperc11</t>
  </si>
  <si>
    <t>spperc12</t>
  </si>
  <si>
    <t>spperc13</t>
  </si>
  <si>
    <t>spperc14</t>
  </si>
  <si>
    <t>spperc15</t>
  </si>
  <si>
    <t>spperc16</t>
  </si>
  <si>
    <t>spperc17</t>
  </si>
  <si>
    <t>spperc18</t>
  </si>
  <si>
    <t>spperc19</t>
  </si>
  <si>
    <t>spperc20</t>
  </si>
  <si>
    <t>spperc21</t>
  </si>
  <si>
    <t>spperc22</t>
  </si>
  <si>
    <t>spperc23</t>
  </si>
  <si>
    <t>spperc24</t>
  </si>
  <si>
    <t>spperc25</t>
  </si>
  <si>
    <t>spac1</t>
  </si>
  <si>
    <t>spac2</t>
  </si>
  <si>
    <t>spac3</t>
  </si>
  <si>
    <t>spac4</t>
  </si>
  <si>
    <t>spac5</t>
  </si>
  <si>
    <t>spac6</t>
  </si>
  <si>
    <t>spac7</t>
  </si>
  <si>
    <t>spac8</t>
  </si>
  <si>
    <t>spac9</t>
  </si>
  <si>
    <t>spac10</t>
  </si>
  <si>
    <t>spac11</t>
  </si>
  <si>
    <t>spac12</t>
  </si>
  <si>
    <t>spac13</t>
  </si>
  <si>
    <t>spac14</t>
  </si>
  <si>
    <t>spac15</t>
  </si>
  <si>
    <t>spac16</t>
  </si>
  <si>
    <t>spac17</t>
  </si>
  <si>
    <t>spac18</t>
  </si>
  <si>
    <t>spac19</t>
  </si>
  <si>
    <t>spac20</t>
  </si>
  <si>
    <t>spac21</t>
  </si>
  <si>
    <t>spac22</t>
  </si>
  <si>
    <t>spac23</t>
  </si>
  <si>
    <t>spac24</t>
  </si>
  <si>
    <t>spac25</t>
  </si>
  <si>
    <t>planting start</t>
  </si>
  <si>
    <t>planting end</t>
  </si>
  <si>
    <t>max altitude</t>
  </si>
  <si>
    <t>min altitude</t>
  </si>
  <si>
    <t>Management plan</t>
  </si>
  <si>
    <t>Spacing</t>
  </si>
  <si>
    <t>Thinning?</t>
  </si>
  <si>
    <t>Density</t>
  </si>
  <si>
    <t>Groung prep1</t>
  </si>
  <si>
    <t>Groung prep2</t>
  </si>
  <si>
    <t>Groung prep3</t>
  </si>
  <si>
    <t>Groung prep4</t>
  </si>
  <si>
    <t>Ground prep ha1</t>
  </si>
  <si>
    <t>Ground prep ha2</t>
  </si>
  <si>
    <t>Ground prep ha3</t>
  </si>
  <si>
    <t>Ground prep ha4</t>
  </si>
  <si>
    <t>Current land use1</t>
  </si>
  <si>
    <t>Current land use2</t>
  </si>
  <si>
    <t>Current land use3</t>
  </si>
  <si>
    <t>Current land use4</t>
  </si>
  <si>
    <t>Soil type1</t>
  </si>
  <si>
    <t>Soil type2</t>
  </si>
  <si>
    <t>Soil type3</t>
  </si>
  <si>
    <t>Soil type4</t>
  </si>
  <si>
    <t>Vegetation removal (if applicable)</t>
  </si>
  <si>
    <t>WCC species</t>
  </si>
  <si>
    <t>Application species</t>
  </si>
  <si>
    <t>Salesforce Species</t>
  </si>
  <si>
    <t>Classification</t>
  </si>
  <si>
    <t>Common alder</t>
  </si>
  <si>
    <t>Alder</t>
  </si>
  <si>
    <t>Broadleaves</t>
  </si>
  <si>
    <t>Alnus glutinosa</t>
  </si>
  <si>
    <t>Asp</t>
  </si>
  <si>
    <t>Aspen</t>
  </si>
  <si>
    <t>Populus tremula</t>
  </si>
  <si>
    <t>Populus Tremula</t>
  </si>
  <si>
    <t>BE</t>
  </si>
  <si>
    <t>Beech</t>
  </si>
  <si>
    <t xml:space="preserve">Beech                 </t>
  </si>
  <si>
    <t>Fagus sylvatica</t>
  </si>
  <si>
    <t>Downy birch</t>
  </si>
  <si>
    <t>Downy Birch</t>
  </si>
  <si>
    <t>Birch</t>
  </si>
  <si>
    <t>Silver birch</t>
  </si>
  <si>
    <t>Silver Birch</t>
  </si>
  <si>
    <t>SB</t>
  </si>
  <si>
    <t>SBI</t>
  </si>
  <si>
    <t>B. pubescens</t>
  </si>
  <si>
    <t>Betula pubescens</t>
  </si>
  <si>
    <t>DB</t>
  </si>
  <si>
    <t>DBI</t>
  </si>
  <si>
    <t>D. Birch</t>
  </si>
  <si>
    <t>D Birch</t>
  </si>
  <si>
    <t>Wild Cherry</t>
  </si>
  <si>
    <t>Wild Cherry, gean</t>
  </si>
  <si>
    <t>Cherry</t>
  </si>
  <si>
    <t>Bird Cherry</t>
  </si>
  <si>
    <t>WCH</t>
  </si>
  <si>
    <t>Prunus Padus</t>
  </si>
  <si>
    <t>HAW</t>
  </si>
  <si>
    <t>Hawthorn species</t>
  </si>
  <si>
    <t>Hawthorn</t>
  </si>
  <si>
    <t>Thorn</t>
  </si>
  <si>
    <t>Crategous Monogyna</t>
  </si>
  <si>
    <t>Crataegus Monogyna</t>
  </si>
  <si>
    <t>Hazel</t>
  </si>
  <si>
    <t>HAZ</t>
  </si>
  <si>
    <t>Field maple</t>
  </si>
  <si>
    <t>Field Maple</t>
  </si>
  <si>
    <t>Maple</t>
  </si>
  <si>
    <t>Acer Platanoides</t>
  </si>
  <si>
    <t>Norway Maple</t>
  </si>
  <si>
    <t>NS</t>
  </si>
  <si>
    <t>Norway Spruce</t>
  </si>
  <si>
    <t>Conifers</t>
  </si>
  <si>
    <t>Sessile oak</t>
  </si>
  <si>
    <t>Sessile Oak</t>
  </si>
  <si>
    <t>Oak</t>
  </si>
  <si>
    <t>Pedunculate/common oak</t>
  </si>
  <si>
    <t>OK</t>
  </si>
  <si>
    <t>Quercus robur</t>
  </si>
  <si>
    <t>Dog rose</t>
  </si>
  <si>
    <t>Woody shrub</t>
  </si>
  <si>
    <t>Other Broadleaf</t>
  </si>
  <si>
    <t>PSP</t>
  </si>
  <si>
    <t>Blackthorn</t>
  </si>
  <si>
    <t>WSH</t>
  </si>
  <si>
    <t>Lime</t>
  </si>
  <si>
    <t>Hornbeam</t>
  </si>
  <si>
    <t>Whitebeam</t>
  </si>
  <si>
    <t>Crab Apple</t>
  </si>
  <si>
    <t>Other broadleaves</t>
  </si>
  <si>
    <t>Guelder Rose</t>
  </si>
  <si>
    <t>Wayfaring Tree</t>
  </si>
  <si>
    <t>Spindle Tree</t>
  </si>
  <si>
    <t>Tsuga heterophylla</t>
  </si>
  <si>
    <t>W Hemlock</t>
  </si>
  <si>
    <t>Larix decidua</t>
  </si>
  <si>
    <t>European Larch</t>
  </si>
  <si>
    <t>Other Conifer</t>
  </si>
  <si>
    <t>Abies procera</t>
  </si>
  <si>
    <t>Noble Fir</t>
  </si>
  <si>
    <t>Rowan</t>
  </si>
  <si>
    <t>ROW</t>
  </si>
  <si>
    <t>Mountain Ash</t>
  </si>
  <si>
    <t>Sorbus aucuparia</t>
  </si>
  <si>
    <t>Scots pine</t>
  </si>
  <si>
    <t>Scots Pine</t>
  </si>
  <si>
    <t>SP</t>
  </si>
  <si>
    <t>Pinus sylvestris</t>
  </si>
  <si>
    <t>SS</t>
  </si>
  <si>
    <t>Sitka Spruce</t>
  </si>
  <si>
    <t>Sitka spruce</t>
  </si>
  <si>
    <t>Sycamore</t>
  </si>
  <si>
    <t>SY</t>
  </si>
  <si>
    <t>Thuja Plicata</t>
  </si>
  <si>
    <t>Western Red Cedar</t>
  </si>
  <si>
    <t>Goat willow</t>
  </si>
  <si>
    <t>Goat Willow</t>
  </si>
  <si>
    <t>Willow</t>
  </si>
  <si>
    <t>Grey Willow</t>
  </si>
  <si>
    <t>Salix cinerea</t>
  </si>
  <si>
    <t>Salix caprea</t>
  </si>
  <si>
    <t>Salix .spp</t>
  </si>
  <si>
    <t>Salix Aurita</t>
  </si>
  <si>
    <t>Other willows</t>
  </si>
  <si>
    <t>Norway spruce</t>
  </si>
  <si>
    <t>Sitka</t>
  </si>
  <si>
    <t>DF</t>
  </si>
  <si>
    <t>Douglas Fir</t>
  </si>
  <si>
    <t>total trees</t>
  </si>
  <si>
    <t>Total trees</t>
  </si>
  <si>
    <t>trees1</t>
  </si>
  <si>
    <t>trees2</t>
  </si>
  <si>
    <t>trees3</t>
  </si>
  <si>
    <t>trees4</t>
  </si>
  <si>
    <t>trees5</t>
  </si>
  <si>
    <t>trees6</t>
  </si>
  <si>
    <t>trees7</t>
  </si>
  <si>
    <t>trees8</t>
  </si>
  <si>
    <t>trees9</t>
  </si>
  <si>
    <t>trees10</t>
  </si>
  <si>
    <t>trees11</t>
  </si>
  <si>
    <t>trees12</t>
  </si>
  <si>
    <t>trees13</t>
  </si>
  <si>
    <t>trees14</t>
  </si>
  <si>
    <t>trees15</t>
  </si>
  <si>
    <t>trees16</t>
  </si>
  <si>
    <t>trees17</t>
  </si>
  <si>
    <t>trees18</t>
  </si>
  <si>
    <t>trees19</t>
  </si>
  <si>
    <t>trees20</t>
  </si>
  <si>
    <t>trees21</t>
  </si>
  <si>
    <t>trees22</t>
  </si>
  <si>
    <t>trees23</t>
  </si>
  <si>
    <t>trees24</t>
  </si>
  <si>
    <t>trees25</t>
  </si>
  <si>
    <t>suggested duration</t>
  </si>
  <si>
    <t>Mr Farmer</t>
  </si>
  <si>
    <t>County</t>
  </si>
  <si>
    <t>Nearest city</t>
  </si>
  <si>
    <t>Country</t>
  </si>
  <si>
    <t>Scotland</t>
  </si>
  <si>
    <t>Pasture</t>
  </si>
  <si>
    <t>Organomineral</t>
  </si>
  <si>
    <t>Low disturbance:  Hand turfing, inverted, hinge &amp; trench mounding, patch scarification, subsoiling, drains</t>
  </si>
  <si>
    <t>thin1</t>
  </si>
  <si>
    <t>thin2</t>
  </si>
  <si>
    <t>thin3</t>
  </si>
  <si>
    <t>thin4</t>
  </si>
  <si>
    <t>thin5</t>
  </si>
  <si>
    <t>thin6</t>
  </si>
  <si>
    <t>thin7</t>
  </si>
  <si>
    <t>thin8</t>
  </si>
  <si>
    <t>thin9</t>
  </si>
  <si>
    <t>thin10</t>
  </si>
  <si>
    <t>thin11</t>
  </si>
  <si>
    <t>thin12</t>
  </si>
  <si>
    <t>thin13</t>
  </si>
  <si>
    <t>thin14</t>
  </si>
  <si>
    <t>thin15</t>
  </si>
  <si>
    <t>thin16</t>
  </si>
  <si>
    <t>thin17</t>
  </si>
  <si>
    <t>thin18</t>
  </si>
  <si>
    <t>thin19</t>
  </si>
  <si>
    <t>thin20</t>
  </si>
  <si>
    <t>thin21</t>
  </si>
  <si>
    <t>thin22</t>
  </si>
  <si>
    <t>thin23</t>
  </si>
  <si>
    <t>thin24</t>
  </si>
  <si>
    <t>thin25</t>
  </si>
  <si>
    <t>cf age1</t>
  </si>
  <si>
    <t>cf age2</t>
  </si>
  <si>
    <t>cf age3</t>
  </si>
  <si>
    <t>cf age4</t>
  </si>
  <si>
    <t>cf age5</t>
  </si>
  <si>
    <t>cf age6</t>
  </si>
  <si>
    <t>cf age7</t>
  </si>
  <si>
    <t>cf age8</t>
  </si>
  <si>
    <t>cf age9</t>
  </si>
  <si>
    <t>cf age10</t>
  </si>
  <si>
    <t>cf age11</t>
  </si>
  <si>
    <t>cf age12</t>
  </si>
  <si>
    <t>cf age13</t>
  </si>
  <si>
    <t>cf age14</t>
  </si>
  <si>
    <t>cf age15</t>
  </si>
  <si>
    <t>cf age16</t>
  </si>
  <si>
    <t>cf age17</t>
  </si>
  <si>
    <t>cf age18</t>
  </si>
  <si>
    <t>cf age19</t>
  </si>
  <si>
    <t>cf age20</t>
  </si>
  <si>
    <t>cf age21</t>
  </si>
  <si>
    <t>cf age22</t>
  </si>
  <si>
    <t>cf age23</t>
  </si>
  <si>
    <t>cf age24</t>
  </si>
  <si>
    <t>cf age25</t>
  </si>
  <si>
    <t>date of calc</t>
  </si>
  <si>
    <t>Groung prep5</t>
  </si>
  <si>
    <t>Groung prep6</t>
  </si>
  <si>
    <t>Soil type5</t>
  </si>
  <si>
    <t>Soil type6</t>
  </si>
  <si>
    <t>Current land use5</t>
  </si>
  <si>
    <t>Current land use6</t>
  </si>
  <si>
    <t>Ground prep ha5</t>
  </si>
  <si>
    <t>Ground prep ha6</t>
  </si>
  <si>
    <t>Arable</t>
  </si>
  <si>
    <t>Seminatural</t>
  </si>
  <si>
    <t>Mineral</t>
  </si>
  <si>
    <t>Negligible Disturbance:  Hand screefing only</t>
  </si>
  <si>
    <t>Medium Distrubance:  Shallow/rotary (&lt;30cm) plough, Disc/line scarification/continuous mounding</t>
  </si>
  <si>
    <t>High Disturbance:  Deep (&gt;30cm) plough, with or without tine</t>
  </si>
  <si>
    <t>Very High Disturbance:  Agricultural ploughing</t>
  </si>
  <si>
    <t>Soil moisture regime</t>
  </si>
  <si>
    <t>Very wet</t>
  </si>
  <si>
    <t>Wet</t>
  </si>
  <si>
    <t>Very moist</t>
  </si>
  <si>
    <t>Moist</t>
  </si>
  <si>
    <t>Fresh</t>
  </si>
  <si>
    <t>Moderately dry</t>
  </si>
  <si>
    <t>Very dry</t>
  </si>
  <si>
    <t>Slightly dry</t>
  </si>
  <si>
    <t>Soil Nutrient Regime</t>
  </si>
  <si>
    <t>Very poor</t>
  </si>
  <si>
    <t>Poor</t>
  </si>
  <si>
    <t xml:space="preserve">Medium </t>
  </si>
  <si>
    <t>Rich</t>
  </si>
  <si>
    <t>Very rich</t>
  </si>
  <si>
    <t>Carbonate</t>
  </si>
  <si>
    <t>landowner short</t>
  </si>
  <si>
    <t>Landowner - short</t>
  </si>
  <si>
    <t>applicant role</t>
  </si>
  <si>
    <t>applicant name</t>
  </si>
  <si>
    <t xml:space="preserve">applicant address </t>
  </si>
  <si>
    <t>applicant phone</t>
  </si>
  <si>
    <t>applicant mobile</t>
  </si>
  <si>
    <t>applicant email</t>
  </si>
  <si>
    <t>landowner name</t>
  </si>
  <si>
    <t>landowner address</t>
  </si>
  <si>
    <t>landowner phone</t>
  </si>
  <si>
    <t>landowner mobile</t>
  </si>
  <si>
    <t>landowner email</t>
  </si>
  <si>
    <t>pm company</t>
  </si>
  <si>
    <t>pm qualifications</t>
  </si>
  <si>
    <t>pm address</t>
  </si>
  <si>
    <t>pm phone</t>
  </si>
  <si>
    <t>pm mobile</t>
  </si>
  <si>
    <t>pm email</t>
  </si>
  <si>
    <t>pm name</t>
  </si>
  <si>
    <t>Scheme overview</t>
  </si>
  <si>
    <t>Management</t>
  </si>
  <si>
    <t>Additional information</t>
  </si>
  <si>
    <t>avg sp</t>
  </si>
  <si>
    <t>YC ESC</t>
  </si>
  <si>
    <t>YC Used</t>
  </si>
  <si>
    <t>Company 
(if applicable):</t>
  </si>
  <si>
    <t>Land parcel identifier(s)</t>
  </si>
  <si>
    <t>England</t>
  </si>
  <si>
    <t>Wales</t>
  </si>
  <si>
    <t>Northern Island</t>
  </si>
  <si>
    <t>Other</t>
  </si>
  <si>
    <t>Please select from dropdown</t>
  </si>
  <si>
    <t>Applying as</t>
  </si>
  <si>
    <t>Tenant</t>
  </si>
  <si>
    <t>Owner</t>
  </si>
  <si>
    <t>Crofter</t>
  </si>
  <si>
    <t>Expected completion of planting</t>
  </si>
  <si>
    <t>Application for woodland creation carbon finance</t>
  </si>
  <si>
    <t>Please provide a summary as to why the following project would be unable to proceed without the addition of carbon finance</t>
  </si>
  <si>
    <t xml:space="preserve">Landowner (if not applicant) </t>
  </si>
  <si>
    <t>Forest Carbon: Woodland creation for carbon capture and ecosystem protection
info@forestcarbon.co.uk  |  www.forestcarbon.co.uk  |  0191 395 2956</t>
  </si>
  <si>
    <t>[If 'other', please specify here]</t>
  </si>
  <si>
    <t>If used, please specify over what area (ha)</t>
  </si>
  <si>
    <t>Comments (if applicable)</t>
  </si>
  <si>
    <t>Additional comments and information (if applicable)</t>
  </si>
  <si>
    <t>Please show productive and non-productive compartments separately. Yield class must be based on Forestry Commission ESC or manager’s local knowledge. Please state which has been adopted.</t>
  </si>
  <si>
    <r>
      <t xml:space="preserve">Net area, ha
</t>
    </r>
    <r>
      <rPr>
        <b/>
        <sz val="10"/>
        <color theme="0"/>
        <rFont val="Calibri"/>
        <family val="2"/>
        <scheme val="minor"/>
      </rPr>
      <t>(excl. open ground)</t>
    </r>
  </si>
  <si>
    <t>Name of project:</t>
  </si>
  <si>
    <t>Yes/no</t>
  </si>
  <si>
    <t>Please select</t>
  </si>
  <si>
    <t>Yes</t>
  </si>
  <si>
    <t>No</t>
  </si>
  <si>
    <t>Non-intervention</t>
  </si>
  <si>
    <t>Thinned</t>
  </si>
  <si>
    <t>Continuous Cover</t>
  </si>
  <si>
    <t>Please provide an overview of the current land use and soil types on the site, and the intended preparation technique for planting</t>
  </si>
  <si>
    <t>WCC registry</t>
  </si>
  <si>
    <t>country</t>
  </si>
  <si>
    <t>county</t>
  </si>
  <si>
    <t>project totals - gross area</t>
  </si>
  <si>
    <t>project totals - net area</t>
  </si>
  <si>
    <t>group name</t>
  </si>
  <si>
    <t>description</t>
  </si>
  <si>
    <t>planting commenced</t>
  </si>
  <si>
    <t>planting complete</t>
  </si>
  <si>
    <t>duration</t>
  </si>
  <si>
    <t xml:space="preserve">group start date (last planting) </t>
  </si>
  <si>
    <t>land registry id</t>
  </si>
  <si>
    <t>IACS holding number</t>
  </si>
  <si>
    <t>test 2</t>
  </si>
  <si>
    <t xml:space="preserve">test 3 (change to IRR or NPV due to CF) </t>
  </si>
  <si>
    <t>woodland creation grant name</t>
  </si>
  <si>
    <t>woodland creation grant ID</t>
  </si>
  <si>
    <t>aims &amp; objectives</t>
  </si>
  <si>
    <t>WCC type</t>
  </si>
  <si>
    <t xml:space="preserve">Type of woodland </t>
  </si>
  <si>
    <t>people involved - separate sheet?</t>
  </si>
  <si>
    <t>risks - separate form sent out post-appl.?</t>
  </si>
  <si>
    <t>consultation</t>
  </si>
  <si>
    <t>vegetation cover</t>
  </si>
  <si>
    <t>carbon contained in soil</t>
  </si>
  <si>
    <t xml:space="preserve">carbon contained in vegetation </t>
  </si>
  <si>
    <t>calc</t>
  </si>
  <si>
    <t>carbon contained in soil,</t>
  </si>
  <si>
    <t>carbon contained in vegetation</t>
  </si>
  <si>
    <t>current land use</t>
  </si>
  <si>
    <t>land use change</t>
  </si>
  <si>
    <t>vintage start date5</t>
  </si>
  <si>
    <t>vintage start date15</t>
  </si>
  <si>
    <t>vintage start date25</t>
  </si>
  <si>
    <t>vintage start date35</t>
  </si>
  <si>
    <t>vintage start date45</t>
  </si>
  <si>
    <t>vintage start date55</t>
  </si>
  <si>
    <t>vintage start date65</t>
  </si>
  <si>
    <t>vintage start date75</t>
  </si>
  <si>
    <t>vintage start date85</t>
  </si>
  <si>
    <t>vintage start date95</t>
  </si>
  <si>
    <t>vintage start date100</t>
  </si>
  <si>
    <t>vintage end date5</t>
  </si>
  <si>
    <t>vintage end date15</t>
  </si>
  <si>
    <t>vintage end date25</t>
  </si>
  <si>
    <t>vintage end date35</t>
  </si>
  <si>
    <t>vintage end date45</t>
  </si>
  <si>
    <t>vintage end date55</t>
  </si>
  <si>
    <t>vintage end date65</t>
  </si>
  <si>
    <t>vintage end date75</t>
  </si>
  <si>
    <t>vintage end date85</t>
  </si>
  <si>
    <t>vintage end date95</t>
  </si>
  <si>
    <t>vintage end date100</t>
  </si>
  <si>
    <t>PIU gross5</t>
  </si>
  <si>
    <t>PIU gross15</t>
  </si>
  <si>
    <t>PIU gross25</t>
  </si>
  <si>
    <t>PIU gross35</t>
  </si>
  <si>
    <t>PIU gross45</t>
  </si>
  <si>
    <t>PIU gross55</t>
  </si>
  <si>
    <t>PIU gross65</t>
  </si>
  <si>
    <t>PIU gross75</t>
  </si>
  <si>
    <t>PIU gross85</t>
  </si>
  <si>
    <t>PIU gross95</t>
  </si>
  <si>
    <t>PIU gross100</t>
  </si>
  <si>
    <t>PIU buffer5</t>
  </si>
  <si>
    <t>PIU buffer15</t>
  </si>
  <si>
    <t>PIU buffer25</t>
  </si>
  <si>
    <t>PIU buffer35</t>
  </si>
  <si>
    <t>PIU buffer45</t>
  </si>
  <si>
    <t>PIU buffer55</t>
  </si>
  <si>
    <t>PIU buffer65</t>
  </si>
  <si>
    <t>PIU buffer75</t>
  </si>
  <si>
    <t>PIU buffer85</t>
  </si>
  <si>
    <t>PIU buffer95</t>
  </si>
  <si>
    <t>PIU buffer100</t>
  </si>
  <si>
    <t>PIU net5</t>
  </si>
  <si>
    <t>PIU net15</t>
  </si>
  <si>
    <t>PIU net25</t>
  </si>
  <si>
    <t>PIU net35</t>
  </si>
  <si>
    <t>PIU net45</t>
  </si>
  <si>
    <t>PIU net55</t>
  </si>
  <si>
    <t>PIU net65</t>
  </si>
  <si>
    <t>PIU net75</t>
  </si>
  <si>
    <t>PIU net85</t>
  </si>
  <si>
    <t>PIU net95</t>
  </si>
  <si>
    <t>PIU net100</t>
  </si>
  <si>
    <t>eia required</t>
  </si>
  <si>
    <t>No EIA required bit - RAMSAR, NNR etc</t>
  </si>
  <si>
    <t>Social resp. bit</t>
  </si>
  <si>
    <t>Grant status</t>
  </si>
  <si>
    <t>Grant ref. no</t>
  </si>
  <si>
    <t>EIA status (if applicable)</t>
  </si>
  <si>
    <t>Public access limitations</t>
  </si>
  <si>
    <t>If road building is required for establishment, please specify road length</t>
  </si>
  <si>
    <t>douglas fir</t>
  </si>
  <si>
    <t>Number?</t>
  </si>
  <si>
    <t>Matches?</t>
  </si>
  <si>
    <t>Total area (ha), ground prep1</t>
  </si>
  <si>
    <t>Total area (ha), ground prep2</t>
  </si>
  <si>
    <t>Total area (ha), ground prep3</t>
  </si>
  <si>
    <t>Total area (ha), ground prep4</t>
  </si>
  <si>
    <t>Total area (ha), ground prep5</t>
  </si>
  <si>
    <t>Total area (ha), ground prep6</t>
  </si>
  <si>
    <t>Net species1</t>
  </si>
  <si>
    <t>Net species2</t>
  </si>
  <si>
    <t>Net species3</t>
  </si>
  <si>
    <t>Net species4</t>
  </si>
  <si>
    <t>Net species5</t>
  </si>
  <si>
    <t>Net species6</t>
  </si>
  <si>
    <t>Net species7</t>
  </si>
  <si>
    <t>Net species8</t>
  </si>
  <si>
    <t>Net species9</t>
  </si>
  <si>
    <t>Net species10</t>
  </si>
  <si>
    <t>Net species11</t>
  </si>
  <si>
    <t>Net species12</t>
  </si>
  <si>
    <t>Net species13</t>
  </si>
  <si>
    <t>Net species14</t>
  </si>
  <si>
    <t>Net species15</t>
  </si>
  <si>
    <t>Net species16</t>
  </si>
  <si>
    <t>Net species17</t>
  </si>
  <si>
    <t>Net species18</t>
  </si>
  <si>
    <t>Net species19</t>
  </si>
  <si>
    <t>Net species20</t>
  </si>
  <si>
    <t>Net species21</t>
  </si>
  <si>
    <t>Net species22</t>
  </si>
  <si>
    <t>Net species23</t>
  </si>
  <si>
    <t>Net species24</t>
  </si>
  <si>
    <t>Net species25</t>
  </si>
  <si>
    <t>ERRORS</t>
  </si>
  <si>
    <t>Ground prep1</t>
  </si>
  <si>
    <t>Ground prep2</t>
  </si>
  <si>
    <t>Ground prep3</t>
  </si>
  <si>
    <t>Ground prep4</t>
  </si>
  <si>
    <t>Ground prep5</t>
  </si>
  <si>
    <t>Ground prep6</t>
  </si>
  <si>
    <t>ycused1</t>
  </si>
  <si>
    <t>ycused2</t>
  </si>
  <si>
    <t>ycused3</t>
  </si>
  <si>
    <t>ycused4</t>
  </si>
  <si>
    <t>ycused5</t>
  </si>
  <si>
    <t>ycused6</t>
  </si>
  <si>
    <t>ycused7</t>
  </si>
  <si>
    <t>ycused8</t>
  </si>
  <si>
    <t>ycused9</t>
  </si>
  <si>
    <t>ycused10</t>
  </si>
  <si>
    <t>ycused11</t>
  </si>
  <si>
    <t>ycused12</t>
  </si>
  <si>
    <t>ycused13</t>
  </si>
  <si>
    <t>ycused14</t>
  </si>
  <si>
    <t>ycused15</t>
  </si>
  <si>
    <t>ycused16</t>
  </si>
  <si>
    <t>ycused17</t>
  </si>
  <si>
    <t>ycused18</t>
  </si>
  <si>
    <t>ycused19</t>
  </si>
  <si>
    <t>ycused20</t>
  </si>
  <si>
    <t>ycused21</t>
  </si>
  <si>
    <t>ycused22</t>
  </si>
  <si>
    <t>ycused23</t>
  </si>
  <si>
    <t>ycused24</t>
  </si>
  <si>
    <t>ycused25</t>
  </si>
  <si>
    <t>Please enter a brief description of the scheme</t>
  </si>
  <si>
    <t>Please outline the main objectives</t>
  </si>
  <si>
    <t>Trees</t>
  </si>
  <si>
    <t>Holly</t>
  </si>
  <si>
    <t>Holly species</t>
  </si>
  <si>
    <r>
      <t xml:space="preserve">Applicant role
</t>
    </r>
    <r>
      <rPr>
        <sz val="11"/>
        <color theme="0" tint="-0.499984740745262"/>
        <rFont val="Calibri"/>
        <family val="2"/>
        <scheme val="minor"/>
      </rPr>
      <t>(owner/crofter/tenant)</t>
    </r>
  </si>
  <si>
    <t>No thin</t>
  </si>
  <si>
    <r>
      <t xml:space="preserve">Management
</t>
    </r>
    <r>
      <rPr>
        <b/>
        <sz val="10"/>
        <color theme="0"/>
        <rFont val="Calibri"/>
        <family val="2"/>
        <scheme val="minor"/>
      </rPr>
      <t>(e.g. thinning. CCF, non-int.)</t>
    </r>
  </si>
  <si>
    <t xml:space="preserve">Vegetation removal, total area (if applicable) </t>
  </si>
  <si>
    <t>ha</t>
  </si>
  <si>
    <t>m</t>
  </si>
  <si>
    <t>[Please state who will be responsible for establishment until year 5]</t>
  </si>
  <si>
    <t xml:space="preserve">Goat Willow </t>
  </si>
  <si>
    <t>Bird cherry</t>
  </si>
  <si>
    <t>Juniper</t>
  </si>
  <si>
    <t>Dwarf birch</t>
  </si>
  <si>
    <t>hawthorn Species</t>
  </si>
  <si>
    <t>percws</t>
  </si>
  <si>
    <t>Woody shrub - species</t>
  </si>
  <si>
    <t>spws</t>
  </si>
  <si>
    <t>Wilow</t>
  </si>
  <si>
    <t>[Lat here]</t>
  </si>
  <si>
    <t>[Long here]</t>
  </si>
  <si>
    <t>[Please briefly outline the long term management plan for the project]</t>
  </si>
  <si>
    <t>Income forgone 
(£/year)</t>
  </si>
  <si>
    <t>Please outline any activities (e.g. grazing) which will seize on the planted area</t>
  </si>
  <si>
    <t>Establishment plan</t>
  </si>
  <si>
    <t>[Please briefly outline establishment plan, up to year 5]</t>
  </si>
  <si>
    <t>Would you be interested in exploring the potential of this project to deliver ‘biodiversity net gain’ (BNG)?</t>
  </si>
  <si>
    <t>BNG</t>
  </si>
  <si>
    <t>Would like more information</t>
  </si>
  <si>
    <t>Please select from drop-down</t>
  </si>
  <si>
    <t>Farm activities that will cease due to planting</t>
  </si>
  <si>
    <t>ycesc1</t>
  </si>
  <si>
    <t>ycesc2</t>
  </si>
  <si>
    <t>ycesc3</t>
  </si>
  <si>
    <t>ycesc4</t>
  </si>
  <si>
    <t>ycesc5</t>
  </si>
  <si>
    <t>ycesc6</t>
  </si>
  <si>
    <t>ycesc7</t>
  </si>
  <si>
    <t>ycesc8</t>
  </si>
  <si>
    <t>ycesc9</t>
  </si>
  <si>
    <t>ycesc10</t>
  </si>
  <si>
    <t>ycesc11</t>
  </si>
  <si>
    <t>ycesc12</t>
  </si>
  <si>
    <t>ycesc13</t>
  </si>
  <si>
    <t>ycesc14</t>
  </si>
  <si>
    <t>ycesc15</t>
  </si>
  <si>
    <t>ycesc16</t>
  </si>
  <si>
    <t>ycesc17</t>
  </si>
  <si>
    <t>ycesc18</t>
  </si>
  <si>
    <t>ycesc19</t>
  </si>
  <si>
    <t>ycesc20</t>
  </si>
  <si>
    <t>ycesc21</t>
  </si>
  <si>
    <t>ycesc22</t>
  </si>
  <si>
    <t>ycesc23</t>
  </si>
  <si>
    <t>ycesc24</t>
  </si>
  <si>
    <t>ycesc25</t>
  </si>
  <si>
    <r>
      <t xml:space="preserve">Density
</t>
    </r>
    <r>
      <rPr>
        <b/>
        <sz val="10"/>
        <color theme="0"/>
        <rFont val="Calibri"/>
        <family val="2"/>
        <scheme val="minor"/>
      </rPr>
      <t>(trees/ha)</t>
    </r>
  </si>
  <si>
    <r>
      <t xml:space="preserve">Clearfell?
</t>
    </r>
    <r>
      <rPr>
        <b/>
        <sz val="10"/>
        <color theme="0"/>
        <rFont val="Calibri"/>
        <family val="2"/>
        <scheme val="minor"/>
      </rPr>
      <t>(y/n)</t>
    </r>
  </si>
  <si>
    <r>
      <t>Expected yield class 
(</t>
    </r>
    <r>
      <rPr>
        <b/>
        <sz val="10"/>
        <color theme="0"/>
        <rFont val="Calibri"/>
        <family val="2"/>
        <scheme val="minor"/>
      </rPr>
      <t>m3/ ha)</t>
    </r>
  </si>
  <si>
    <t>Method used to establish soil types</t>
  </si>
  <si>
    <t>Please specify how soil types on site were established, e.g. site based survey</t>
  </si>
  <si>
    <t>How has soil type been assessed?</t>
  </si>
  <si>
    <t xml:space="preserve">Birch (downy/silver) </t>
  </si>
  <si>
    <t>Black poplar</t>
  </si>
  <si>
    <t>Black walnut</t>
  </si>
  <si>
    <t>Cedar of Lebanon</t>
  </si>
  <si>
    <t>Common lime</t>
  </si>
  <si>
    <t>Common walnut</t>
  </si>
  <si>
    <t>Crab apple</t>
  </si>
  <si>
    <t>Douglas fir</t>
  </si>
  <si>
    <t>Grey alder</t>
  </si>
  <si>
    <t>Grey willow</t>
  </si>
  <si>
    <t>Lodgepole pine</t>
  </si>
  <si>
    <t>Norway maple</t>
  </si>
  <si>
    <t xml:space="preserve">Oak (robur/petraea) </t>
  </si>
  <si>
    <t>Other conifers</t>
  </si>
  <si>
    <t>Other Eucalyptus</t>
  </si>
  <si>
    <t>Raoul/rauli</t>
  </si>
  <si>
    <t>Red oak</t>
  </si>
  <si>
    <t>Small-leaved lime</t>
  </si>
  <si>
    <t>Sweet chestnut</t>
  </si>
  <si>
    <t>Western red cedar</t>
  </si>
  <si>
    <t>White willow</t>
  </si>
  <si>
    <t>Wild cherry, gean</t>
  </si>
  <si>
    <t>Wych elm</t>
  </si>
  <si>
    <r>
      <t xml:space="preserve">WCC species
</t>
    </r>
    <r>
      <rPr>
        <b/>
        <sz val="10"/>
        <color theme="0"/>
        <rFont val="Calibri"/>
        <family val="2"/>
        <scheme val="minor"/>
      </rPr>
      <t>(Check over suggested species &amp; manually update where needed)</t>
    </r>
  </si>
  <si>
    <t>Woody Shrub</t>
  </si>
  <si>
    <t>%area (trees)</t>
  </si>
  <si>
    <t>%area (woody shrubs)</t>
  </si>
  <si>
    <t>Avg spacing calc</t>
  </si>
  <si>
    <t>Surname</t>
  </si>
  <si>
    <t>First name</t>
  </si>
  <si>
    <t>Larch</t>
  </si>
  <si>
    <t>Eucalyptus</t>
  </si>
  <si>
    <t>Ash</t>
  </si>
  <si>
    <t>WCC Species</t>
  </si>
  <si>
    <t>SF Species</t>
  </si>
  <si>
    <t>Tree total</t>
  </si>
  <si>
    <t>Tree %</t>
  </si>
  <si>
    <t>Total trees:</t>
  </si>
  <si>
    <t>Grid ref:</t>
  </si>
  <si>
    <t>Lat/long:</t>
  </si>
  <si>
    <t>Net ha:</t>
  </si>
  <si>
    <t>Gross ha:</t>
  </si>
  <si>
    <t>Forest Carbon Ltd will only consider proposals that demonstrate financial “additionality”. This means that the scheme could not take place without additional funding from the sale of carbon credits. The following information is therefore required:
  •   15-year itemised cash-flow (in Excel, showing unit costs). If applicable show IRR or NPV calculations to support additionality demonstration
  •   Digital planting map showing designed open ground and "other land" and location map showing access to site from public road
  •   Soil map or soil survey if one has been carried out on site
Note that calculations demonstrating additionality will form part of submissions for validation under the Woodland Carbon Code.
Applicants / agents should submit all the details requested on the proposal form.
Please return via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</si>
</sst>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F800]dddd\,\ mmmm\ dd\,\ yyyy"/>
  </numFmts>
  <fonts count="22" x14ac:knownFonts="1">
    <font>
      <sz val="11"/>
      <color theme="1"/>
      <name val="Calibri"/>
      <family val="2"/>
      <scheme val="minor"/>
    </font>
    <font>
      <b/>
      <sz val="11"/>
      <color theme="1"/>
      <name val="Calibri"/>
      <family val="2"/>
      <scheme val="minor"/>
    </font>
    <font>
      <sz val="8"/>
      <name val="Calibri"/>
      <family val="2"/>
      <scheme val="minor"/>
    </font>
    <font>
      <b/>
      <sz val="10"/>
      <name val="Verdana"/>
      <family val="2"/>
    </font>
    <font>
      <sz val="10"/>
      <name val="Verdana"/>
      <family val="2"/>
    </font>
    <font>
      <sz val="12"/>
      <color theme="1"/>
      <name val="Calibri"/>
      <family val="2"/>
      <scheme val="minor"/>
    </font>
    <font>
      <b/>
      <sz val="12"/>
      <color theme="1"/>
      <name val="Calibri"/>
      <family val="2"/>
      <scheme val="minor"/>
    </font>
    <font>
      <sz val="11"/>
      <name val="Calibri"/>
      <family val="2"/>
      <scheme val="minor"/>
    </font>
    <font>
      <b/>
      <sz val="12"/>
      <color theme="0"/>
      <name val="Calibri"/>
      <family val="2"/>
      <scheme val="minor"/>
    </font>
    <font>
      <b/>
      <sz val="14"/>
      <color theme="0"/>
      <name val="Calibri"/>
      <family val="2"/>
      <scheme val="minor"/>
    </font>
    <font>
      <b/>
      <sz val="18"/>
      <color theme="0"/>
      <name val="Calibri"/>
      <family val="2"/>
      <scheme val="minor"/>
    </font>
    <font>
      <b/>
      <sz val="12"/>
      <color theme="2" tint="-0.749992370372631"/>
      <name val="Calibri"/>
      <family val="2"/>
      <scheme val="minor"/>
    </font>
    <font>
      <b/>
      <sz val="10"/>
      <color theme="0"/>
      <name val="Calibri"/>
      <family val="2"/>
      <scheme val="minor"/>
    </font>
    <font>
      <sz val="11"/>
      <color rgb="FFFF0000"/>
      <name val="Calibri"/>
      <family val="2"/>
      <scheme val="minor"/>
    </font>
    <font>
      <b/>
      <sz val="11"/>
      <color rgb="FFFF0000"/>
      <name val="Calibri"/>
      <family val="2"/>
      <scheme val="minor"/>
    </font>
    <font>
      <sz val="11"/>
      <color theme="5" tint="-0.249977111117893"/>
      <name val="Calibri"/>
      <family val="2"/>
      <scheme val="minor"/>
    </font>
    <font>
      <sz val="18"/>
      <color theme="1"/>
      <name val="Calibri"/>
      <family val="2"/>
      <scheme val="minor"/>
    </font>
    <font>
      <b/>
      <sz val="14"/>
      <color theme="1"/>
      <name val="Calibri"/>
      <family val="2"/>
      <scheme val="minor"/>
    </font>
    <font>
      <sz val="20"/>
      <color theme="1"/>
      <name val="Calibri"/>
      <family val="2"/>
      <scheme val="minor"/>
    </font>
    <font>
      <sz val="11"/>
      <color theme="0" tint="-0.499984740745262"/>
      <name val="Calibri"/>
      <family val="2"/>
      <scheme val="minor"/>
    </font>
    <font>
      <sz val="11"/>
      <color theme="1"/>
      <name val="Calibri"/>
      <family val="2"/>
      <scheme val="minor"/>
    </font>
    <font>
      <sz val="12"/>
      <name val="Calibri"/>
      <family val="2"/>
      <scheme val="minor"/>
    </font>
  </fonts>
  <fills count="7">
    <fill>
      <patternFill patternType="none"/>
    </fill>
    <fill>
      <patternFill patternType="gray125"/>
    </fill>
    <fill>
      <patternFill patternType="solid">
        <fgColor theme="6" tint="0.39997558519241921"/>
        <bgColor indexed="64"/>
      </patternFill>
    </fill>
    <fill>
      <patternFill patternType="solid">
        <fgColor theme="2" tint="-0.749992370372631"/>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0"/>
        <bgColor indexed="64"/>
      </patternFill>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left>
      <right style="thin">
        <color theme="0" tint="-0.499984740745262"/>
      </right>
      <top style="thin">
        <color theme="1"/>
      </top>
      <bottom style="thin">
        <color theme="0" tint="-0.499984740745262"/>
      </bottom>
      <diagonal/>
    </border>
    <border>
      <left style="thin">
        <color theme="0" tint="-0.499984740745262"/>
      </left>
      <right style="thin">
        <color theme="0" tint="-0.499984740745262"/>
      </right>
      <top style="thin">
        <color theme="1"/>
      </top>
      <bottom style="thin">
        <color theme="0" tint="-0.499984740745262"/>
      </bottom>
      <diagonal/>
    </border>
    <border>
      <left style="thin">
        <color theme="0" tint="-0.499984740745262"/>
      </left>
      <right style="thin">
        <color theme="1"/>
      </right>
      <top style="thin">
        <color theme="1"/>
      </top>
      <bottom style="thin">
        <color theme="0" tint="-0.499984740745262"/>
      </bottom>
      <diagonal/>
    </border>
    <border>
      <left style="thin">
        <color theme="1"/>
      </left>
      <right style="thin">
        <color theme="0" tint="-0.499984740745262"/>
      </right>
      <top style="thin">
        <color theme="0" tint="-0.499984740745262"/>
      </top>
      <bottom style="thin">
        <color theme="0" tint="-0.499984740745262"/>
      </bottom>
      <diagonal/>
    </border>
    <border>
      <left style="thin">
        <color theme="0" tint="-0.499984740745262"/>
      </left>
      <right style="thin">
        <color theme="1"/>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1"/>
      </bottom>
      <diagonal/>
    </border>
    <border>
      <left style="thin">
        <color theme="0" tint="-0.499984740745262"/>
      </left>
      <right style="thin">
        <color theme="1"/>
      </right>
      <top style="thin">
        <color theme="0" tint="-0.499984740745262"/>
      </top>
      <bottom style="thin">
        <color theme="1"/>
      </bottom>
      <diagonal/>
    </border>
    <border>
      <left style="thin">
        <color theme="0" tint="-0.499984740745262"/>
      </left>
      <right style="thin">
        <color theme="0" tint="-0.499984740745262"/>
      </right>
      <top style="thin">
        <color indexed="64"/>
      </top>
      <bottom style="thin">
        <color theme="0" tint="-0.499984740745262"/>
      </bottom>
      <diagonal/>
    </border>
    <border>
      <left style="thin">
        <color indexed="64"/>
      </left>
      <right style="thin">
        <color theme="0" tint="-0.499984740745262"/>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theme="1"/>
      </left>
      <right style="thin">
        <color theme="0" tint="-0.499984740745262"/>
      </right>
      <top style="thin">
        <color theme="0" tint="-0.499984740745262"/>
      </top>
      <bottom style="thin">
        <color indexed="64"/>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bottom style="thin">
        <color theme="0" tint="-0.34998626667073579"/>
      </bottom>
      <diagonal/>
    </border>
    <border>
      <left/>
      <right/>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499984740745262"/>
      </right>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right style="thin">
        <color theme="0" tint="-0.499984740745262"/>
      </right>
      <top style="thin">
        <color theme="0" tint="-0.34998626667073579"/>
      </top>
      <bottom/>
      <diagonal/>
    </border>
    <border>
      <left/>
      <right/>
      <top style="thin">
        <color theme="0" tint="-0.34998626667073579"/>
      </top>
      <bottom/>
      <diagonal/>
    </border>
    <border>
      <left style="thin">
        <color theme="0"/>
      </left>
      <right/>
      <top style="thin">
        <color theme="0" tint="-0.34998626667073579"/>
      </top>
      <bottom style="thin">
        <color theme="0" tint="-0.34998626667073579"/>
      </bottom>
      <diagonal/>
    </border>
    <border>
      <left style="hair">
        <color theme="0"/>
      </left>
      <right/>
      <top style="thin">
        <color theme="0" tint="-0.34998626667073579"/>
      </top>
      <bottom style="thin">
        <color theme="0" tint="-0.34998626667073579"/>
      </bottom>
      <diagonal/>
    </border>
    <border>
      <left style="thin">
        <color theme="0" tint="-0.499984740745262"/>
      </left>
      <right/>
      <top style="thin">
        <color theme="0" tint="-0.34998626667073579"/>
      </top>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top style="thin">
        <color indexed="64"/>
      </top>
      <bottom style="thin">
        <color indexed="64"/>
      </bottom>
      <diagonal/>
    </border>
    <border>
      <left style="thin">
        <color theme="0" tint="-0.499984740745262"/>
      </left>
      <right/>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style="thin">
        <color indexed="64"/>
      </top>
      <bottom style="thin">
        <color theme="0" tint="-0.499984740745262"/>
      </bottom>
      <diagonal/>
    </border>
  </borders>
  <cellStyleXfs count="3">
    <xf numFmtId="0" fontId="0" fillId="0" borderId="0"/>
    <xf numFmtId="44" fontId="20" fillId="0" borderId="0" applyFont="0" applyFill="0" applyBorder="0" applyAlignment="0" applyProtection="0"/>
    <xf numFmtId="0" fontId="4" fillId="0" borderId="0"/>
  </cellStyleXfs>
  <cellXfs count="187">
    <xf numFmtId="0" fontId="0" fillId="0" borderId="0" xfId="0"/>
    <xf numFmtId="0" fontId="1" fillId="0" borderId="0" xfId="0" applyFont="1"/>
    <xf numFmtId="0" fontId="1" fillId="0" borderId="1" xfId="0" applyFont="1" applyBorder="1"/>
    <xf numFmtId="0" fontId="1" fillId="0" borderId="2" xfId="0" applyFont="1"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4" xfId="0" applyFont="1" applyBorder="1"/>
    <xf numFmtId="0" fontId="0" fillId="0" borderId="6" xfId="0" applyFont="1" applyBorder="1"/>
    <xf numFmtId="0" fontId="3" fillId="0" borderId="0" xfId="0" applyFont="1"/>
    <xf numFmtId="0" fontId="4" fillId="0" borderId="0" xfId="0" applyFont="1"/>
    <xf numFmtId="0" fontId="0" fillId="0" borderId="0" xfId="0" applyFont="1" applyBorder="1"/>
    <xf numFmtId="0" fontId="0" fillId="0" borderId="7" xfId="0" applyFont="1" applyBorder="1"/>
    <xf numFmtId="0" fontId="0" fillId="0" borderId="5" xfId="0" applyFont="1" applyBorder="1"/>
    <xf numFmtId="14" fontId="0" fillId="0" borderId="0" xfId="0" applyNumberFormat="1"/>
    <xf numFmtId="0" fontId="1" fillId="0" borderId="2" xfId="0" applyFont="1" applyBorder="1" applyAlignment="1"/>
    <xf numFmtId="0" fontId="1" fillId="0" borderId="3" xfId="0" applyFont="1" applyBorder="1" applyAlignment="1"/>
    <xf numFmtId="0" fontId="0" fillId="0" borderId="1" xfId="0" applyBorder="1" applyAlignment="1"/>
    <xf numFmtId="0" fontId="0" fillId="0" borderId="2" xfId="0" applyBorder="1" applyAlignment="1"/>
    <xf numFmtId="0" fontId="3" fillId="2" borderId="1" xfId="0" applyFont="1" applyFill="1" applyBorder="1" applyAlignment="1"/>
    <xf numFmtId="0" fontId="3" fillId="2" borderId="3" xfId="0" applyFont="1" applyFill="1" applyBorder="1" applyAlignment="1"/>
    <xf numFmtId="0" fontId="7" fillId="0" borderId="0" xfId="0" applyFont="1" applyFill="1" applyBorder="1"/>
    <xf numFmtId="0" fontId="0" fillId="0" borderId="1" xfId="0" applyBorder="1"/>
    <xf numFmtId="0" fontId="0" fillId="0" borderId="3" xfId="0" applyBorder="1"/>
    <xf numFmtId="0" fontId="0" fillId="0" borderId="9" xfId="0" applyBorder="1"/>
    <xf numFmtId="0" fontId="7" fillId="0" borderId="0" xfId="0" applyFont="1" applyFill="1" applyBorder="1" applyProtection="1"/>
    <xf numFmtId="0" fontId="7" fillId="0" borderId="0" xfId="0" applyFont="1" applyFill="1" applyBorder="1" applyAlignment="1" applyProtection="1"/>
    <xf numFmtId="0" fontId="0" fillId="0" borderId="0" xfId="0" applyFont="1" applyAlignment="1" applyProtection="1">
      <alignment wrapText="1"/>
    </xf>
    <xf numFmtId="0" fontId="0" fillId="0" borderId="0" xfId="0" applyFont="1" applyProtection="1"/>
    <xf numFmtId="0" fontId="7" fillId="0" borderId="0" xfId="0" applyFont="1" applyFill="1" applyBorder="1" applyAlignment="1" applyProtection="1">
      <alignment vertical="center"/>
    </xf>
    <xf numFmtId="0" fontId="0" fillId="0" borderId="0" xfId="0" applyFont="1" applyBorder="1" applyAlignment="1" applyProtection="1">
      <alignment wrapText="1"/>
    </xf>
    <xf numFmtId="0" fontId="0" fillId="0" borderId="0" xfId="0" applyFont="1" applyBorder="1" applyProtection="1"/>
    <xf numFmtId="0" fontId="1" fillId="0" borderId="0" xfId="0" applyFont="1" applyBorder="1" applyAlignment="1" applyProtection="1">
      <alignment horizontal="center" wrapText="1"/>
    </xf>
    <xf numFmtId="0" fontId="1" fillId="0" borderId="0" xfId="0" applyFont="1" applyBorder="1" applyAlignment="1" applyProtection="1">
      <alignment horizontal="left" wrapText="1"/>
    </xf>
    <xf numFmtId="0" fontId="0" fillId="0" borderId="10" xfId="0" applyFont="1" applyBorder="1" applyAlignment="1" applyProtection="1">
      <alignment horizontal="center"/>
      <protection locked="0"/>
    </xf>
    <xf numFmtId="0" fontId="0" fillId="0" borderId="22" xfId="0" applyFont="1" applyBorder="1" applyAlignment="1" applyProtection="1">
      <alignment horizontal="center"/>
      <protection locked="0"/>
    </xf>
    <xf numFmtId="0" fontId="7" fillId="0" borderId="0" xfId="0" applyFont="1" applyFill="1" applyBorder="1" applyAlignment="1" applyProtection="1">
      <alignment wrapText="1"/>
    </xf>
    <xf numFmtId="0" fontId="0" fillId="0" borderId="12" xfId="0" applyFont="1" applyBorder="1" applyAlignment="1" applyProtection="1">
      <alignment horizontal="center"/>
      <protection locked="0"/>
    </xf>
    <xf numFmtId="0" fontId="0" fillId="0" borderId="13" xfId="0" applyFont="1" applyBorder="1" applyAlignment="1" applyProtection="1">
      <alignment horizontal="center"/>
      <protection locked="0"/>
    </xf>
    <xf numFmtId="0" fontId="0" fillId="4" borderId="14" xfId="0" applyFont="1" applyFill="1" applyBorder="1" applyAlignment="1" applyProtection="1">
      <alignment horizontal="center" wrapText="1"/>
      <protection locked="0"/>
    </xf>
    <xf numFmtId="0" fontId="0" fillId="4" borderId="10" xfId="0" applyFont="1" applyFill="1" applyBorder="1" applyAlignment="1" applyProtection="1">
      <alignment horizontal="center"/>
      <protection locked="0"/>
    </xf>
    <xf numFmtId="0" fontId="0" fillId="4" borderId="15" xfId="0" applyFont="1" applyFill="1" applyBorder="1" applyAlignment="1" applyProtection="1">
      <alignment horizontal="center"/>
      <protection locked="0"/>
    </xf>
    <xf numFmtId="0" fontId="0" fillId="0" borderId="14" xfId="0" applyFont="1" applyBorder="1" applyAlignment="1" applyProtection="1">
      <alignment horizontal="center" wrapText="1"/>
      <protection locked="0"/>
    </xf>
    <xf numFmtId="0" fontId="0" fillId="0" borderId="15" xfId="0" applyFont="1" applyBorder="1" applyAlignment="1" applyProtection="1">
      <alignment horizontal="center"/>
      <protection locked="0"/>
    </xf>
    <xf numFmtId="0" fontId="0" fillId="0" borderId="10" xfId="0" applyFont="1" applyFill="1" applyBorder="1" applyAlignment="1" applyProtection="1">
      <alignment horizontal="center"/>
      <protection locked="0"/>
    </xf>
    <xf numFmtId="0" fontId="0" fillId="0" borderId="16" xfId="0" applyFont="1" applyBorder="1" applyAlignment="1" applyProtection="1">
      <alignment horizontal="center"/>
      <protection locked="0"/>
    </xf>
    <xf numFmtId="0" fontId="0" fillId="0" borderId="17" xfId="0" applyFont="1" applyBorder="1" applyAlignment="1" applyProtection="1">
      <alignment horizontal="center"/>
      <protection locked="0"/>
    </xf>
    <xf numFmtId="0" fontId="8" fillId="5" borderId="1" xfId="0" applyFont="1" applyFill="1" applyBorder="1" applyAlignment="1" applyProtection="1">
      <alignment horizontal="center" vertical="center" wrapText="1"/>
    </xf>
    <xf numFmtId="0" fontId="8" fillId="5" borderId="2" xfId="0" applyFont="1" applyFill="1" applyBorder="1" applyAlignment="1" applyProtection="1">
      <alignment horizontal="center" vertical="center" wrapText="1"/>
    </xf>
    <xf numFmtId="0" fontId="8" fillId="5" borderId="3" xfId="0" applyFont="1" applyFill="1" applyBorder="1" applyAlignment="1" applyProtection="1">
      <alignment horizontal="center" vertical="center" wrapText="1"/>
    </xf>
    <xf numFmtId="0" fontId="0" fillId="0" borderId="0" xfId="0" applyFont="1" applyBorder="1" applyAlignment="1" applyProtection="1">
      <alignment horizontal="center" wrapText="1"/>
      <protection locked="0"/>
    </xf>
    <xf numFmtId="0" fontId="0" fillId="0" borderId="0" xfId="0" applyFont="1" applyBorder="1" applyAlignment="1" applyProtection="1">
      <alignment horizontal="center"/>
      <protection locked="0"/>
    </xf>
    <xf numFmtId="0" fontId="0" fillId="0" borderId="24" xfId="0" applyFont="1" applyBorder="1" applyAlignment="1" applyProtection="1">
      <alignment horizontal="center" wrapText="1"/>
      <protection locked="0"/>
    </xf>
    <xf numFmtId="0" fontId="0" fillId="0" borderId="0" xfId="0" applyFont="1" applyBorder="1" applyAlignment="1" applyProtection="1">
      <alignment horizontal="left"/>
      <protection locked="0"/>
    </xf>
    <xf numFmtId="0" fontId="0" fillId="0" borderId="0" xfId="0" applyFont="1"/>
    <xf numFmtId="0" fontId="0" fillId="0" borderId="0" xfId="0" applyFont="1" applyAlignment="1" applyProtection="1">
      <alignment horizontal="left"/>
    </xf>
    <xf numFmtId="0" fontId="0" fillId="0" borderId="0" xfId="0" applyFont="1" applyBorder="1" applyAlignment="1" applyProtection="1">
      <alignment horizontal="left"/>
    </xf>
    <xf numFmtId="0" fontId="0" fillId="4" borderId="10" xfId="0" applyFont="1" applyFill="1" applyBorder="1" applyAlignment="1" applyProtection="1">
      <alignment horizontal="left"/>
      <protection locked="0"/>
    </xf>
    <xf numFmtId="0" fontId="0" fillId="0" borderId="10" xfId="0" applyFont="1" applyBorder="1" applyAlignment="1" applyProtection="1">
      <alignment horizontal="left"/>
      <protection locked="0"/>
    </xf>
    <xf numFmtId="15" fontId="0" fillId="0" borderId="0" xfId="0" applyNumberFormat="1" applyFont="1" applyAlignment="1" applyProtection="1">
      <alignment horizontal="left"/>
    </xf>
    <xf numFmtId="0" fontId="0" fillId="4" borderId="22" xfId="0" applyFont="1" applyFill="1" applyBorder="1" applyAlignment="1" applyProtection="1">
      <alignment horizontal="left"/>
      <protection locked="0"/>
    </xf>
    <xf numFmtId="0" fontId="0" fillId="0" borderId="23" xfId="0" applyFont="1" applyBorder="1" applyAlignment="1" applyProtection="1">
      <alignment horizontal="left"/>
      <protection locked="0"/>
    </xf>
    <xf numFmtId="0" fontId="7" fillId="0" borderId="0" xfId="0" applyFont="1" applyFill="1" applyBorder="1" applyAlignment="1" applyProtection="1">
      <alignment horizontal="left"/>
    </xf>
    <xf numFmtId="0" fontId="0" fillId="4" borderId="20" xfId="0" applyFont="1" applyFill="1" applyBorder="1" applyAlignment="1" applyProtection="1">
      <alignment horizontal="left" wrapText="1"/>
      <protection locked="0"/>
    </xf>
    <xf numFmtId="0" fontId="0" fillId="0" borderId="20" xfId="0" applyFont="1" applyBorder="1" applyAlignment="1" applyProtection="1">
      <alignment horizontal="left" wrapText="1"/>
      <protection locked="0"/>
    </xf>
    <xf numFmtId="0" fontId="0" fillId="4" borderId="21" xfId="0" applyFont="1" applyFill="1" applyBorder="1" applyAlignment="1" applyProtection="1">
      <alignment horizontal="left" wrapText="1"/>
      <protection locked="0"/>
    </xf>
    <xf numFmtId="0" fontId="14" fillId="0" borderId="0" xfId="0" applyFont="1"/>
    <xf numFmtId="0" fontId="13" fillId="0" borderId="0" xfId="0" applyFont="1"/>
    <xf numFmtId="0" fontId="15" fillId="0" borderId="0" xfId="0" applyFont="1"/>
    <xf numFmtId="0" fontId="0" fillId="0" borderId="32" xfId="0" applyFont="1" applyBorder="1" applyProtection="1"/>
    <xf numFmtId="0" fontId="0" fillId="0" borderId="34" xfId="0" applyFont="1" applyBorder="1" applyProtection="1"/>
    <xf numFmtId="0" fontId="0" fillId="0" borderId="35" xfId="0" applyFont="1" applyBorder="1" applyAlignment="1" applyProtection="1">
      <alignment wrapText="1"/>
    </xf>
    <xf numFmtId="0" fontId="0" fillId="0" borderId="36" xfId="0" applyFont="1" applyBorder="1" applyAlignment="1" applyProtection="1">
      <alignment wrapText="1"/>
    </xf>
    <xf numFmtId="0" fontId="0" fillId="0" borderId="32" xfId="0" applyFont="1" applyBorder="1" applyAlignment="1" applyProtection="1">
      <alignment horizontal="left"/>
      <protection locked="0"/>
    </xf>
    <xf numFmtId="0" fontId="0" fillId="0" borderId="34" xfId="0" applyFont="1" applyBorder="1" applyAlignment="1" applyProtection="1">
      <alignment horizontal="left"/>
      <protection locked="0"/>
    </xf>
    <xf numFmtId="49" fontId="0" fillId="0" borderId="34" xfId="0" applyNumberFormat="1" applyFont="1" applyBorder="1" applyAlignment="1" applyProtection="1">
      <alignment horizontal="left"/>
      <protection locked="0"/>
    </xf>
    <xf numFmtId="0" fontId="0" fillId="0" borderId="37" xfId="0" applyFont="1" applyBorder="1" applyAlignment="1" applyProtection="1">
      <alignment wrapText="1"/>
    </xf>
    <xf numFmtId="0" fontId="0" fillId="0" borderId="38" xfId="0" applyFont="1" applyBorder="1" applyAlignment="1" applyProtection="1">
      <alignment horizontal="left"/>
      <protection locked="0"/>
    </xf>
    <xf numFmtId="0" fontId="0" fillId="0" borderId="38" xfId="0" applyFont="1" applyBorder="1" applyProtection="1"/>
    <xf numFmtId="0" fontId="0" fillId="0" borderId="34" xfId="0" applyFont="1" applyBorder="1" applyProtection="1">
      <protection locked="0"/>
    </xf>
    <xf numFmtId="0" fontId="0" fillId="0" borderId="39" xfId="0" applyFont="1" applyBorder="1" applyProtection="1"/>
    <xf numFmtId="164" fontId="0" fillId="0" borderId="34" xfId="0" applyNumberFormat="1" applyFont="1" applyBorder="1" applyAlignment="1" applyProtection="1">
      <alignment horizontal="left"/>
      <protection locked="0"/>
    </xf>
    <xf numFmtId="0" fontId="0" fillId="0" borderId="40" xfId="0" applyFont="1" applyBorder="1" applyProtection="1"/>
    <xf numFmtId="0" fontId="7" fillId="0" borderId="36" xfId="0" applyFont="1" applyBorder="1" applyAlignment="1" applyProtection="1">
      <alignment wrapText="1"/>
    </xf>
    <xf numFmtId="0" fontId="16" fillId="0" borderId="0" xfId="0" applyFont="1" applyBorder="1" applyAlignment="1">
      <alignment horizontal="center" vertical="center"/>
    </xf>
    <xf numFmtId="0" fontId="0" fillId="0" borderId="0" xfId="0" applyFont="1" applyAlignment="1" applyProtection="1"/>
    <xf numFmtId="0" fontId="17" fillId="0" borderId="0" xfId="0" applyFont="1" applyAlignment="1" applyProtection="1"/>
    <xf numFmtId="0" fontId="18" fillId="0" borderId="0" xfId="0" applyFont="1" applyAlignment="1" applyProtection="1">
      <alignment horizontal="center" vertical="center"/>
    </xf>
    <xf numFmtId="0" fontId="0" fillId="0" borderId="26" xfId="0" applyFont="1" applyBorder="1" applyAlignment="1" applyProtection="1"/>
    <xf numFmtId="0" fontId="0" fillId="0" borderId="27" xfId="0" applyFont="1" applyBorder="1" applyAlignment="1" applyProtection="1"/>
    <xf numFmtId="0" fontId="0" fillId="4" borderId="29" xfId="0" applyFont="1" applyFill="1" applyBorder="1" applyAlignment="1" applyProtection="1"/>
    <xf numFmtId="0" fontId="0" fillId="4" borderId="30" xfId="0" applyFont="1" applyFill="1" applyBorder="1" applyAlignment="1" applyProtection="1"/>
    <xf numFmtId="0" fontId="0" fillId="0" borderId="29" xfId="0" applyFont="1" applyBorder="1" applyAlignment="1" applyProtection="1"/>
    <xf numFmtId="0" fontId="0" fillId="0" borderId="30" xfId="0" applyFont="1" applyBorder="1" applyAlignment="1" applyProtection="1"/>
    <xf numFmtId="0" fontId="0" fillId="0" borderId="18" xfId="0" applyFont="1" applyBorder="1" applyProtection="1"/>
    <xf numFmtId="0" fontId="7" fillId="0" borderId="0" xfId="0" applyFont="1"/>
    <xf numFmtId="0" fontId="0" fillId="0" borderId="31" xfId="0" applyBorder="1" applyAlignment="1" applyProtection="1">
      <alignment horizontal="left"/>
      <protection locked="0"/>
    </xf>
    <xf numFmtId="0" fontId="0" fillId="0" borderId="32" xfId="0" applyBorder="1" applyAlignment="1" applyProtection="1">
      <alignment horizontal="left"/>
      <protection locked="0"/>
    </xf>
    <xf numFmtId="0" fontId="0" fillId="0" borderId="34" xfId="0" applyBorder="1" applyAlignment="1" applyProtection="1">
      <alignment horizontal="left"/>
      <protection locked="0"/>
    </xf>
    <xf numFmtId="49" fontId="0" fillId="0" borderId="34" xfId="0" applyNumberFormat="1" applyBorder="1" applyAlignment="1" applyProtection="1">
      <alignment horizontal="left"/>
      <protection locked="0"/>
    </xf>
    <xf numFmtId="0" fontId="0" fillId="0" borderId="38" xfId="0" applyBorder="1" applyAlignment="1" applyProtection="1">
      <alignment horizontal="left"/>
      <protection locked="0"/>
    </xf>
    <xf numFmtId="0" fontId="0" fillId="0" borderId="11" xfId="0" applyBorder="1" applyAlignment="1" applyProtection="1">
      <alignment horizontal="center" wrapText="1"/>
      <protection locked="0"/>
    </xf>
    <xf numFmtId="0" fontId="0" fillId="4" borderId="14" xfId="0" applyFill="1" applyBorder="1" applyAlignment="1" applyProtection="1">
      <alignment horizontal="center" wrapText="1"/>
      <protection locked="0"/>
    </xf>
    <xf numFmtId="0" fontId="0" fillId="0" borderId="14" xfId="0" applyBorder="1" applyAlignment="1" applyProtection="1">
      <alignment horizontal="center" wrapText="1"/>
      <protection locked="0"/>
    </xf>
    <xf numFmtId="0" fontId="0" fillId="0" borderId="12" xfId="0" applyBorder="1" applyAlignment="1" applyProtection="1">
      <alignment horizontal="center"/>
      <protection locked="0"/>
    </xf>
    <xf numFmtId="0" fontId="0" fillId="4" borderId="10" xfId="0" applyFill="1" applyBorder="1" applyAlignment="1" applyProtection="1">
      <alignment horizontal="center"/>
      <protection locked="0"/>
    </xf>
    <xf numFmtId="0" fontId="0" fillId="0" borderId="10" xfId="0" applyBorder="1" applyAlignment="1" applyProtection="1">
      <alignment horizontal="center"/>
      <protection locked="0"/>
    </xf>
    <xf numFmtId="0" fontId="0" fillId="0" borderId="19" xfId="0" applyBorder="1" applyAlignment="1" applyProtection="1">
      <alignment horizontal="left" wrapText="1"/>
      <protection locked="0"/>
    </xf>
    <xf numFmtId="0" fontId="0" fillId="0" borderId="18" xfId="0" applyBorder="1" applyAlignment="1" applyProtection="1">
      <alignment horizontal="left"/>
      <protection locked="0"/>
    </xf>
    <xf numFmtId="0" fontId="0" fillId="0" borderId="25" xfId="0" applyBorder="1" applyAlignment="1" applyProtection="1">
      <protection locked="0"/>
    </xf>
    <xf numFmtId="0" fontId="0" fillId="4" borderId="28" xfId="0" applyFill="1" applyBorder="1" applyAlignment="1" applyProtection="1">
      <protection locked="0"/>
    </xf>
    <xf numFmtId="0" fontId="0" fillId="0" borderId="28" xfId="0" applyBorder="1" applyAlignment="1" applyProtection="1">
      <protection locked="0"/>
    </xf>
    <xf numFmtId="0" fontId="0" fillId="4" borderId="22" xfId="0" applyFill="1" applyBorder="1" applyAlignment="1" applyProtection="1">
      <alignment horizontal="left"/>
      <protection locked="0"/>
    </xf>
    <xf numFmtId="0" fontId="0" fillId="0" borderId="32" xfId="0" applyNumberFormat="1" applyBorder="1" applyAlignment="1" applyProtection="1">
      <alignment horizontal="left"/>
      <protection locked="0"/>
    </xf>
    <xf numFmtId="0" fontId="0" fillId="0" borderId="34" xfId="0" applyNumberFormat="1" applyBorder="1" applyAlignment="1" applyProtection="1">
      <alignment horizontal="left"/>
      <protection locked="0"/>
    </xf>
    <xf numFmtId="0" fontId="0" fillId="0" borderId="34" xfId="0" applyNumberFormat="1" applyFont="1" applyBorder="1" applyAlignment="1" applyProtection="1">
      <alignment horizontal="left"/>
      <protection locked="0"/>
    </xf>
    <xf numFmtId="0" fontId="0" fillId="0" borderId="32" xfId="0" applyBorder="1" applyAlignment="1" applyProtection="1">
      <alignment horizontal="left" vertical="center"/>
      <protection locked="0"/>
    </xf>
    <xf numFmtId="0" fontId="0" fillId="0" borderId="32" xfId="0" applyFont="1" applyBorder="1" applyAlignment="1" applyProtection="1">
      <alignment vertical="center"/>
      <protection locked="0"/>
    </xf>
    <xf numFmtId="0" fontId="0" fillId="0" borderId="34" xfId="0" applyBorder="1" applyAlignment="1" applyProtection="1">
      <alignment horizontal="left"/>
      <protection locked="0"/>
    </xf>
    <xf numFmtId="0" fontId="0" fillId="0" borderId="33" xfId="0" applyBorder="1" applyAlignment="1" applyProtection="1">
      <protection locked="0"/>
    </xf>
    <xf numFmtId="0" fontId="0" fillId="0" borderId="34" xfId="0" applyBorder="1" applyAlignment="1" applyProtection="1">
      <protection locked="0"/>
    </xf>
    <xf numFmtId="0" fontId="0" fillId="0" borderId="0" xfId="0" applyBorder="1" applyAlignment="1" applyProtection="1">
      <protection locked="0"/>
    </xf>
    <xf numFmtId="0" fontId="0" fillId="0" borderId="34" xfId="0" applyBorder="1" applyAlignment="1" applyProtection="1">
      <alignment wrapText="1"/>
      <protection locked="0"/>
    </xf>
    <xf numFmtId="44" fontId="0" fillId="0" borderId="34" xfId="1" applyFont="1" applyBorder="1" applyAlignment="1" applyProtection="1">
      <protection locked="0"/>
    </xf>
    <xf numFmtId="0" fontId="0" fillId="0" borderId="34" xfId="1" applyNumberFormat="1" applyFont="1" applyBorder="1" applyAlignment="1" applyProtection="1">
      <protection locked="0"/>
    </xf>
    <xf numFmtId="44" fontId="0" fillId="0" borderId="33" xfId="1" applyFont="1" applyBorder="1" applyAlignment="1" applyProtection="1">
      <protection locked="0"/>
    </xf>
    <xf numFmtId="0" fontId="0" fillId="4" borderId="28" xfId="0" applyFont="1" applyFill="1" applyBorder="1" applyAlignment="1" applyProtection="1">
      <alignment horizontal="left"/>
      <protection locked="0"/>
    </xf>
    <xf numFmtId="0" fontId="0" fillId="0" borderId="28" xfId="0" applyFont="1" applyBorder="1" applyAlignment="1" applyProtection="1">
      <alignment horizontal="left"/>
      <protection locked="0"/>
    </xf>
    <xf numFmtId="0" fontId="8" fillId="5" borderId="0" xfId="0" applyFont="1" applyFill="1" applyBorder="1" applyAlignment="1" applyProtection="1">
      <alignment horizontal="center" vertical="center" wrapText="1"/>
    </xf>
    <xf numFmtId="0" fontId="8" fillId="5" borderId="0" xfId="0" applyFont="1" applyFill="1" applyBorder="1" applyAlignment="1" applyProtection="1">
      <alignment vertical="center" wrapText="1"/>
    </xf>
    <xf numFmtId="0" fontId="0" fillId="0" borderId="25" xfId="0" applyFont="1" applyBorder="1" applyProtection="1"/>
    <xf numFmtId="0" fontId="0" fillId="0" borderId="10" xfId="0" applyFont="1" applyBorder="1" applyProtection="1">
      <protection locked="0"/>
    </xf>
    <xf numFmtId="0" fontId="0" fillId="4" borderId="10" xfId="0" applyFont="1" applyFill="1" applyBorder="1" applyProtection="1">
      <protection locked="0"/>
    </xf>
    <xf numFmtId="0" fontId="0" fillId="0" borderId="18" xfId="0" applyFont="1" applyBorder="1" applyProtection="1">
      <protection locked="0"/>
    </xf>
    <xf numFmtId="0" fontId="0" fillId="0" borderId="42" xfId="0" applyFont="1" applyBorder="1" applyProtection="1"/>
    <xf numFmtId="0" fontId="0" fillId="0" borderId="43" xfId="0" applyFont="1" applyBorder="1" applyProtection="1"/>
    <xf numFmtId="0" fontId="0" fillId="4" borderId="22" xfId="0" applyFont="1" applyFill="1" applyBorder="1" applyProtection="1">
      <protection locked="0"/>
    </xf>
    <xf numFmtId="0" fontId="0" fillId="4" borderId="7" xfId="0" applyFont="1" applyFill="1" applyBorder="1" applyAlignment="1" applyProtection="1"/>
    <xf numFmtId="0" fontId="0" fillId="4" borderId="8" xfId="0" applyFont="1" applyFill="1" applyBorder="1" applyAlignment="1" applyProtection="1"/>
    <xf numFmtId="0" fontId="0" fillId="0" borderId="19" xfId="0" applyFont="1" applyBorder="1" applyAlignment="1" applyProtection="1">
      <alignment horizontal="left" wrapText="1"/>
      <protection locked="0"/>
    </xf>
    <xf numFmtId="0" fontId="0" fillId="0" borderId="18" xfId="0" applyFont="1" applyBorder="1" applyAlignment="1" applyProtection="1">
      <alignment horizontal="left"/>
      <protection locked="0"/>
    </xf>
    <xf numFmtId="0" fontId="0" fillId="4" borderId="44" xfId="0" applyFont="1" applyFill="1" applyBorder="1" applyAlignment="1" applyProtection="1">
      <protection locked="0"/>
    </xf>
    <xf numFmtId="0" fontId="0" fillId="0" borderId="7" xfId="0" applyFont="1" applyBorder="1" applyAlignment="1" applyProtection="1"/>
    <xf numFmtId="0" fontId="0" fillId="0" borderId="26" xfId="0" applyFont="1" applyBorder="1" applyAlignment="1" applyProtection="1">
      <protection locked="0"/>
    </xf>
    <xf numFmtId="0" fontId="0" fillId="4" borderId="29" xfId="0" applyFont="1" applyFill="1" applyBorder="1" applyAlignment="1" applyProtection="1">
      <protection locked="0"/>
    </xf>
    <xf numFmtId="0" fontId="0" fillId="0" borderId="29" xfId="0" applyFont="1" applyBorder="1" applyAlignment="1" applyProtection="1">
      <protection locked="0"/>
    </xf>
    <xf numFmtId="0" fontId="0" fillId="4" borderId="7" xfId="0" applyFont="1" applyFill="1" applyBorder="1" applyAlignment="1" applyProtection="1">
      <protection locked="0"/>
    </xf>
    <xf numFmtId="0" fontId="0" fillId="0" borderId="27" xfId="0" applyFont="1" applyBorder="1" applyAlignment="1" applyProtection="1">
      <protection locked="0"/>
    </xf>
    <xf numFmtId="0" fontId="0" fillId="4" borderId="30" xfId="0" applyFont="1" applyFill="1" applyBorder="1" applyAlignment="1" applyProtection="1">
      <protection locked="0"/>
    </xf>
    <xf numFmtId="0" fontId="0" fillId="0" borderId="30" xfId="0" applyFont="1" applyBorder="1" applyAlignment="1" applyProtection="1">
      <protection locked="0"/>
    </xf>
    <xf numFmtId="0" fontId="0" fillId="4" borderId="8" xfId="0" applyFont="1" applyFill="1" applyBorder="1" applyAlignment="1" applyProtection="1">
      <protection locked="0"/>
    </xf>
    <xf numFmtId="0" fontId="0" fillId="0" borderId="34" xfId="0" applyFont="1" applyBorder="1" applyAlignment="1" applyProtection="1">
      <alignment wrapText="1"/>
    </xf>
    <xf numFmtId="0" fontId="0" fillId="0" borderId="41" xfId="0" applyNumberFormat="1" applyBorder="1" applyAlignment="1" applyProtection="1">
      <alignment horizontal="left"/>
      <protection locked="0"/>
    </xf>
    <xf numFmtId="0" fontId="0" fillId="0" borderId="28" xfId="0" applyBorder="1" applyAlignment="1" applyProtection="1">
      <alignment horizontal="left"/>
      <protection locked="0"/>
    </xf>
    <xf numFmtId="0" fontId="0" fillId="0" borderId="34" xfId="0" applyBorder="1" applyAlignment="1" applyProtection="1">
      <alignment horizontal="left"/>
      <protection locked="0"/>
    </xf>
    <xf numFmtId="0" fontId="0" fillId="0" borderId="32" xfId="0" applyFont="1" applyBorder="1" applyAlignment="1" applyProtection="1">
      <alignment wrapText="1"/>
    </xf>
    <xf numFmtId="0" fontId="0" fillId="0" borderId="38" xfId="0" applyFont="1" applyBorder="1" applyAlignment="1" applyProtection="1">
      <alignment wrapText="1"/>
    </xf>
    <xf numFmtId="0" fontId="0" fillId="0" borderId="47" xfId="0" applyBorder="1" applyAlignment="1" applyProtection="1">
      <alignment horizontal="left" wrapText="1"/>
      <protection locked="0"/>
    </xf>
    <xf numFmtId="0" fontId="0" fillId="4" borderId="45" xfId="0" applyFont="1" applyFill="1" applyBorder="1" applyAlignment="1" applyProtection="1">
      <alignment horizontal="left" wrapText="1"/>
      <protection locked="0"/>
    </xf>
    <xf numFmtId="0" fontId="0" fillId="0" borderId="45" xfId="0" applyFont="1" applyBorder="1" applyAlignment="1" applyProtection="1">
      <alignment horizontal="left" wrapText="1"/>
      <protection locked="0"/>
    </xf>
    <xf numFmtId="0" fontId="0" fillId="4" borderId="46" xfId="0" applyFont="1" applyFill="1" applyBorder="1" applyAlignment="1" applyProtection="1">
      <alignment horizontal="left" wrapText="1"/>
      <protection locked="0"/>
    </xf>
    <xf numFmtId="0" fontId="0" fillId="0" borderId="47" xfId="0" applyFont="1" applyBorder="1" applyAlignment="1" applyProtection="1">
      <alignment horizontal="left" wrapText="1"/>
      <protection locked="0"/>
    </xf>
    <xf numFmtId="0" fontId="0" fillId="4" borderId="29" xfId="0" applyFont="1" applyFill="1" applyBorder="1" applyAlignment="1" applyProtection="1">
      <alignment horizontal="left" wrapText="1"/>
      <protection locked="0"/>
    </xf>
    <xf numFmtId="0" fontId="0" fillId="0" borderId="29" xfId="0" applyFont="1" applyBorder="1" applyAlignment="1" applyProtection="1">
      <alignment horizontal="left" wrapText="1"/>
      <protection locked="0"/>
    </xf>
    <xf numFmtId="0" fontId="7" fillId="0" borderId="34" xfId="0" applyFont="1" applyBorder="1" applyAlignment="1" applyProtection="1">
      <alignment wrapText="1"/>
    </xf>
    <xf numFmtId="0" fontId="21" fillId="6" borderId="0" xfId="0" applyFont="1" applyFill="1" applyBorder="1" applyAlignment="1" applyProtection="1">
      <alignment horizontal="left" vertical="center" wrapText="1"/>
    </xf>
    <xf numFmtId="0" fontId="0" fillId="0" borderId="8" xfId="0" applyFont="1" applyBorder="1"/>
    <xf numFmtId="0" fontId="0" fillId="0" borderId="0" xfId="0" applyFill="1" applyBorder="1" applyAlignment="1"/>
    <xf numFmtId="0" fontId="10" fillId="3" borderId="0" xfId="0" applyFont="1" applyFill="1" applyBorder="1" applyAlignment="1" applyProtection="1">
      <alignment horizontal="center" vertical="center" wrapText="1"/>
    </xf>
    <xf numFmtId="0" fontId="0" fillId="0" borderId="0" xfId="0" applyFont="1" applyAlignment="1" applyProtection="1">
      <alignment horizontal="left" vertical="center" wrapText="1"/>
    </xf>
    <xf numFmtId="0" fontId="5" fillId="0" borderId="0" xfId="0" applyFont="1" applyBorder="1" applyAlignment="1" applyProtection="1">
      <alignment horizontal="center" wrapText="1"/>
    </xf>
    <xf numFmtId="0" fontId="6" fillId="0" borderId="0" xfId="0" applyFont="1" applyBorder="1" applyAlignment="1" applyProtection="1">
      <alignment horizontal="center" wrapText="1"/>
    </xf>
    <xf numFmtId="0" fontId="9" fillId="3" borderId="0" xfId="0" applyFont="1" applyFill="1" applyBorder="1" applyAlignment="1" applyProtection="1">
      <alignment horizontal="center" vertical="center" wrapText="1"/>
    </xf>
    <xf numFmtId="0" fontId="0" fillId="0" borderId="41" xfId="0" applyBorder="1" applyAlignment="1" applyProtection="1">
      <alignment horizontal="left"/>
      <protection locked="0"/>
    </xf>
    <xf numFmtId="0" fontId="0" fillId="0" borderId="38" xfId="0" applyBorder="1" applyAlignment="1" applyProtection="1">
      <alignment horizontal="left"/>
      <protection locked="0"/>
    </xf>
    <xf numFmtId="0" fontId="0" fillId="0" borderId="33" xfId="0" applyBorder="1" applyAlignment="1" applyProtection="1">
      <alignment horizontal="left"/>
      <protection locked="0"/>
    </xf>
    <xf numFmtId="0" fontId="0" fillId="0" borderId="34" xfId="0" applyBorder="1" applyAlignment="1" applyProtection="1">
      <alignment horizontal="left"/>
      <protection locked="0"/>
    </xf>
    <xf numFmtId="0" fontId="11" fillId="0" borderId="0" xfId="0" applyFont="1" applyAlignment="1" applyProtection="1">
      <alignment horizontal="center" wrapText="1"/>
    </xf>
    <xf numFmtId="0" fontId="0" fillId="0" borderId="31" xfId="0" applyFont="1" applyBorder="1" applyAlignment="1" applyProtection="1">
      <alignment horizontal="left" wrapText="1"/>
      <protection locked="0"/>
    </xf>
    <xf numFmtId="0" fontId="0" fillId="0" borderId="32" xfId="0" applyFont="1" applyBorder="1" applyAlignment="1" applyProtection="1">
      <alignment horizontal="left" wrapText="1"/>
      <protection locked="0"/>
    </xf>
    <xf numFmtId="0" fontId="8" fillId="5" borderId="0" xfId="0" applyFont="1" applyFill="1" applyBorder="1" applyAlignment="1" applyProtection="1">
      <alignment horizontal="center" vertical="center" wrapText="1"/>
    </xf>
    <xf numFmtId="0" fontId="0" fillId="0" borderId="31" xfId="0" applyBorder="1" applyAlignment="1" applyProtection="1">
      <alignment horizontal="left"/>
      <protection locked="0"/>
    </xf>
    <xf numFmtId="0" fontId="0" fillId="0" borderId="32" xfId="0" applyBorder="1" applyAlignment="1" applyProtection="1">
      <alignment horizontal="left"/>
      <protection locked="0"/>
    </xf>
    <xf numFmtId="0" fontId="0" fillId="0" borderId="34" xfId="0" applyFont="1" applyBorder="1" applyAlignment="1" applyProtection="1">
      <alignment horizontal="left"/>
      <protection locked="0"/>
    </xf>
  </cellXfs>
  <cellStyles count="3">
    <cellStyle name="Currency" xfId="1" builtinId="4"/>
    <cellStyle name="Normal" xfId="0" builtinId="0"/>
    <cellStyle name="Normal 4" xfId="2" xr:uid="{57ADA1A4-881B-4C69-AA56-84D8A81E40ED}"/>
  </cellStyles>
  <dxfs count="33">
    <dxf>
      <font>
        <color rgb="FF9C0006"/>
      </font>
      <fill>
        <patternFill>
          <bgColor rgb="FFFFC7CE"/>
        </patternFill>
      </fill>
    </dxf>
    <dxf>
      <font>
        <color rgb="FF9C0006"/>
      </font>
      <fill>
        <patternFill>
          <bgColor rgb="FFFFC7CE"/>
        </patternFill>
      </fill>
    </dxf>
    <dxf>
      <font>
        <color theme="0" tint="-0.499984740745262"/>
      </font>
    </dxf>
    <dxf>
      <font>
        <color theme="0" tint="-0.499984740745262"/>
      </font>
      <fill>
        <patternFill patternType="none">
          <bgColor auto="1"/>
        </patternFill>
      </fill>
    </dxf>
    <dxf>
      <font>
        <color theme="0" tint="-0.499984740745262"/>
      </font>
      <fill>
        <patternFill patternType="none">
          <bgColor auto="1"/>
        </patternFill>
      </fill>
    </dxf>
    <dxf>
      <font>
        <color theme="0"/>
      </font>
    </dxf>
    <dxf>
      <font>
        <color theme="0" tint="-0.499984740745262"/>
      </font>
    </dxf>
    <dxf>
      <font>
        <color theme="0" tint="-0.499984740745262"/>
      </font>
    </dxf>
    <dxf>
      <font>
        <color theme="0" tint="-0.499984740745262"/>
      </font>
    </dxf>
    <dxf>
      <font>
        <color theme="0" tint="-0.499984740745262"/>
      </font>
      <fill>
        <patternFill patternType="none">
          <bgColor auto="1"/>
        </patternFill>
      </fill>
    </dxf>
    <dxf>
      <font>
        <color theme="0" tint="-0.499984740745262"/>
      </font>
      <fill>
        <patternFill patternType="none">
          <bgColor auto="1"/>
        </patternFill>
      </fill>
    </dxf>
    <dxf>
      <font>
        <color theme="0" tint="-0.499984740745262"/>
      </font>
    </dxf>
    <dxf>
      <font>
        <color theme="0" tint="-0.499984740745262"/>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tint="-0.499984740745262"/>
      </font>
    </dxf>
    <dxf>
      <font>
        <color theme="0" tint="-0.499984740745262"/>
      </font>
      <fill>
        <patternFill patternType="none">
          <bgColor auto="1"/>
        </patternFill>
      </fill>
    </dxf>
    <dxf>
      <font>
        <color theme="0" tint="-0.499984740745262"/>
      </font>
    </dxf>
    <dxf>
      <font>
        <color theme="0" tint="-0.499984740745262"/>
      </font>
    </dxf>
    <dxf>
      <font>
        <color theme="0" tint="-0.499984740745262"/>
      </font>
      <fill>
        <patternFill patternType="none">
          <bgColor auto="1"/>
        </patternFill>
      </fill>
    </dxf>
    <dxf>
      <font>
        <color theme="0" tint="-0.499984740745262"/>
      </font>
    </dxf>
    <dxf>
      <font>
        <color theme="0" tint="-0.499984740745262"/>
      </font>
      <fill>
        <patternFill patternType="none">
          <bgColor auto="1"/>
        </patternFill>
      </fill>
    </dxf>
    <dxf>
      <font>
        <color theme="0" tint="-0.499984740745262"/>
      </font>
    </dxf>
    <dxf>
      <font>
        <color theme="0" tint="-0.499984740745262"/>
      </font>
      <fill>
        <patternFill patternType="none">
          <bgColor auto="1"/>
        </patternFill>
      </fill>
    </dxf>
    <dxf>
      <font>
        <color theme="0" tint="-0.499984740745262"/>
      </font>
    </dxf>
    <dxf>
      <font>
        <color theme="0" tint="-0.499984740745262"/>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249132</xdr:colOff>
      <xdr:row>0</xdr:row>
      <xdr:rowOff>142470</xdr:rowOff>
    </xdr:from>
    <xdr:to>
      <xdr:col>7</xdr:col>
      <xdr:colOff>610023</xdr:colOff>
      <xdr:row>3</xdr:row>
      <xdr:rowOff>586747</xdr:rowOff>
    </xdr:to>
    <xdr:pic>
      <xdr:nvPicPr>
        <xdr:cNvPr id="2" name="Picture 1">
          <a:extLst>
            <a:ext uri="{FF2B5EF4-FFF2-40B4-BE49-F238E27FC236}">
              <a16:creationId xmlns:a16="http://schemas.microsoft.com/office/drawing/2014/main" id="{90BA7804-4363-4B43-8E04-AA42324B481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86132" y="142470"/>
          <a:ext cx="2128308" cy="10350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Q217"/>
  <sheetViews>
    <sheetView showGridLines="0" tabSelected="1" topLeftCell="A55" zoomScale="90" zoomScaleNormal="90" workbookViewId="0">
      <selection activeCell="H59" sqref="H59"/>
    </sheetView>
  </sheetViews>
  <sheetFormatPr defaultColWidth="0" defaultRowHeight="14.4" zeroHeight="1" x14ac:dyDescent="0.3"/>
  <cols>
    <col min="1" max="1" width="5.6640625" style="28" customWidth="1"/>
    <col min="2" max="2" width="25.6640625" style="39" customWidth="1"/>
    <col min="3" max="3" width="30.5546875" style="39" hidden="1" customWidth="1"/>
    <col min="4" max="4" width="25.6640625" style="65" customWidth="1"/>
    <col min="5" max="5" width="25.6640625" style="28" customWidth="1"/>
    <col min="6" max="7" width="18.33203125" style="28" hidden="1" customWidth="1"/>
    <col min="8" max="11" width="15.6640625" style="28" customWidth="1"/>
    <col min="12" max="12" width="5.6640625" style="28" customWidth="1"/>
    <col min="13" max="17" width="0" style="28" hidden="1" customWidth="1"/>
    <col min="18" max="16384" width="8.88671875" style="28" hidden="1"/>
  </cols>
  <sheetData>
    <row r="1" spans="2:17" x14ac:dyDescent="0.3">
      <c r="B1" s="30"/>
      <c r="C1" s="30"/>
      <c r="D1" s="58"/>
      <c r="E1" s="31"/>
      <c r="F1" s="31"/>
      <c r="G1" s="31"/>
      <c r="H1" s="31"/>
      <c r="I1" s="31"/>
      <c r="J1" s="31"/>
      <c r="K1" s="31"/>
    </row>
    <row r="2" spans="2:17" x14ac:dyDescent="0.3">
      <c r="B2" s="30"/>
      <c r="C2" s="30"/>
      <c r="D2" s="58"/>
      <c r="E2" s="88"/>
      <c r="F2" s="88"/>
      <c r="H2" s="88"/>
      <c r="I2" s="31"/>
      <c r="J2" s="31"/>
      <c r="K2" s="31"/>
    </row>
    <row r="3" spans="2:17" ht="18" x14ac:dyDescent="0.35">
      <c r="B3" s="30"/>
      <c r="C3" s="30"/>
      <c r="D3" s="58"/>
      <c r="E3" s="88"/>
      <c r="F3" s="88"/>
      <c r="G3" s="89" t="s">
        <v>564</v>
      </c>
      <c r="H3" s="88"/>
      <c r="I3" s="31"/>
      <c r="J3" s="31"/>
      <c r="K3" s="31"/>
    </row>
    <row r="4" spans="2:17" ht="73.2" customHeight="1" x14ac:dyDescent="0.3">
      <c r="B4" s="30"/>
      <c r="C4" s="30"/>
      <c r="D4" s="58"/>
      <c r="E4" s="31"/>
      <c r="F4" s="31"/>
      <c r="G4" s="90">
        <f>Errors!A1</f>
        <v>7</v>
      </c>
      <c r="H4" s="31"/>
      <c r="I4" s="31"/>
      <c r="J4" s="31"/>
      <c r="K4" s="31"/>
    </row>
    <row r="5" spans="2:17" x14ac:dyDescent="0.3">
      <c r="B5" s="30"/>
      <c r="C5" s="30"/>
      <c r="D5" s="58"/>
      <c r="E5" s="31"/>
      <c r="F5" s="31"/>
      <c r="G5" s="31"/>
      <c r="H5" s="31"/>
      <c r="I5" s="31"/>
      <c r="J5" s="31"/>
      <c r="K5" s="31"/>
    </row>
    <row r="6" spans="2:17" ht="40.200000000000003" customHeight="1" x14ac:dyDescent="0.3">
      <c r="B6" s="171" t="s">
        <v>417</v>
      </c>
      <c r="C6" s="171"/>
      <c r="D6" s="171"/>
      <c r="E6" s="171"/>
      <c r="F6" s="171"/>
      <c r="G6" s="171"/>
      <c r="H6" s="171"/>
      <c r="I6" s="171"/>
      <c r="J6" s="171"/>
      <c r="K6" s="171"/>
    </row>
    <row r="7" spans="2:17" ht="60" customHeight="1" x14ac:dyDescent="0.3">
      <c r="B7" s="172" t="s">
        <v>702</v>
      </c>
      <c r="C7" s="172"/>
      <c r="D7" s="172"/>
      <c r="E7" s="172"/>
      <c r="F7" s="172"/>
      <c r="G7" s="172"/>
      <c r="H7" s="172"/>
      <c r="I7" s="172"/>
      <c r="J7" s="172"/>
      <c r="K7" s="172"/>
    </row>
    <row r="8" spans="2:17" ht="60" customHeight="1" x14ac:dyDescent="0.3">
      <c r="B8" s="172"/>
      <c r="C8" s="172"/>
      <c r="D8" s="172"/>
      <c r="E8" s="172"/>
      <c r="F8" s="172"/>
      <c r="G8" s="172"/>
      <c r="H8" s="172"/>
      <c r="I8" s="172"/>
      <c r="J8" s="172"/>
      <c r="K8" s="172"/>
    </row>
    <row r="9" spans="2:17" ht="60" customHeight="1" x14ac:dyDescent="0.3">
      <c r="B9" s="172"/>
      <c r="C9" s="172"/>
      <c r="D9" s="172"/>
      <c r="E9" s="172"/>
      <c r="F9" s="172"/>
      <c r="G9" s="172"/>
      <c r="H9" s="172"/>
      <c r="I9" s="172"/>
      <c r="J9" s="172"/>
      <c r="K9" s="172"/>
    </row>
    <row r="10" spans="2:17" ht="60" customHeight="1" x14ac:dyDescent="0.3">
      <c r="B10" s="172"/>
      <c r="C10" s="172"/>
      <c r="D10" s="172"/>
      <c r="E10" s="172"/>
      <c r="F10" s="172"/>
      <c r="G10" s="172"/>
      <c r="H10" s="172"/>
      <c r="I10" s="172"/>
      <c r="J10" s="172"/>
      <c r="K10" s="172"/>
    </row>
    <row r="11" spans="2:17" s="32" customFormat="1" ht="34.950000000000003" customHeight="1" x14ac:dyDescent="0.3">
      <c r="B11" s="175" t="s">
        <v>399</v>
      </c>
      <c r="C11" s="175"/>
      <c r="D11" s="175"/>
      <c r="E11" s="175"/>
      <c r="F11" s="175"/>
      <c r="G11" s="175"/>
      <c r="H11" s="175"/>
      <c r="I11" s="175"/>
      <c r="J11" s="175"/>
      <c r="K11" s="175"/>
    </row>
    <row r="12" spans="2:17" ht="40.200000000000003" customHeight="1" x14ac:dyDescent="0.3">
      <c r="B12" s="74" t="s">
        <v>0</v>
      </c>
      <c r="C12" s="158"/>
      <c r="D12" s="99"/>
      <c r="E12" s="72"/>
      <c r="F12" s="72"/>
      <c r="G12" s="72"/>
      <c r="H12" s="72"/>
      <c r="I12" s="72"/>
      <c r="J12" s="72"/>
      <c r="K12" s="72"/>
    </row>
    <row r="13" spans="2:17" ht="40.200000000000003" customHeight="1" x14ac:dyDescent="0.3">
      <c r="B13" s="75" t="s">
        <v>1</v>
      </c>
      <c r="C13" s="154"/>
      <c r="D13" s="178" t="s">
        <v>596</v>
      </c>
      <c r="E13" s="179"/>
      <c r="F13" s="179"/>
      <c r="G13" s="179"/>
      <c r="H13" s="179"/>
      <c r="I13" s="179"/>
      <c r="J13" s="179"/>
      <c r="K13" s="179"/>
    </row>
    <row r="14" spans="2:17" ht="40.200000000000003" customHeight="1" x14ac:dyDescent="0.3">
      <c r="B14" s="75" t="s">
        <v>2</v>
      </c>
      <c r="C14" s="154"/>
      <c r="D14" s="178" t="s">
        <v>597</v>
      </c>
      <c r="E14" s="179"/>
      <c r="F14" s="179"/>
      <c r="G14" s="179"/>
      <c r="H14" s="179"/>
      <c r="I14" s="179"/>
      <c r="J14" s="179"/>
      <c r="K14" s="179"/>
    </row>
    <row r="15" spans="2:17" ht="79.95" customHeight="1" x14ac:dyDescent="0.3">
      <c r="B15" s="75" t="s">
        <v>418</v>
      </c>
      <c r="C15" s="159"/>
      <c r="D15" s="176"/>
      <c r="E15" s="177"/>
      <c r="F15" s="177"/>
      <c r="G15" s="177"/>
      <c r="H15" s="177"/>
      <c r="I15" s="177"/>
      <c r="J15" s="177"/>
      <c r="K15" s="177"/>
    </row>
    <row r="16" spans="2:17" ht="40.049999999999997" customHeight="1" x14ac:dyDescent="0.3">
      <c r="B16" s="75" t="s">
        <v>628</v>
      </c>
      <c r="C16" s="154"/>
      <c r="D16" s="122" t="s">
        <v>621</v>
      </c>
      <c r="E16" s="123"/>
      <c r="F16" s="123"/>
      <c r="G16" s="123"/>
      <c r="H16" s="123"/>
      <c r="I16" s="123"/>
      <c r="J16" s="125"/>
      <c r="K16" s="127"/>
      <c r="L16" s="124"/>
      <c r="M16" s="123"/>
      <c r="N16" s="123"/>
      <c r="O16" s="123"/>
      <c r="P16" s="123"/>
      <c r="Q16" s="123"/>
    </row>
    <row r="17" spans="2:17" ht="40.049999999999997" customHeight="1" x14ac:dyDescent="0.3">
      <c r="B17" s="75" t="s">
        <v>620</v>
      </c>
      <c r="C17" s="154"/>
      <c r="D17" s="128">
        <v>0</v>
      </c>
      <c r="E17" s="123"/>
      <c r="F17" s="123"/>
      <c r="G17" s="123"/>
      <c r="H17" s="123"/>
      <c r="I17" s="123"/>
      <c r="J17" s="125"/>
      <c r="K17" s="126"/>
      <c r="L17" s="124"/>
      <c r="M17" s="124"/>
      <c r="N17" s="124"/>
      <c r="O17" s="124"/>
      <c r="P17" s="124"/>
      <c r="Q17" s="124"/>
    </row>
    <row r="18" spans="2:17" x14ac:dyDescent="0.3">
      <c r="B18" s="33"/>
      <c r="C18" s="33"/>
      <c r="D18" s="59"/>
      <c r="E18" s="34"/>
      <c r="F18" s="34"/>
      <c r="G18" s="34"/>
      <c r="H18" s="31"/>
      <c r="I18" s="31"/>
      <c r="J18" s="31"/>
      <c r="K18" s="31"/>
    </row>
    <row r="19" spans="2:17" s="32" customFormat="1" ht="34.950000000000003" customHeight="1" x14ac:dyDescent="0.3">
      <c r="B19" s="175" t="s">
        <v>10</v>
      </c>
      <c r="C19" s="175"/>
      <c r="D19" s="175"/>
      <c r="E19" s="175"/>
      <c r="F19" s="175"/>
      <c r="G19" s="175"/>
      <c r="H19" s="175"/>
      <c r="I19" s="175"/>
      <c r="J19" s="175"/>
      <c r="K19" s="175"/>
    </row>
    <row r="20" spans="2:17" ht="40.049999999999997" customHeight="1" x14ac:dyDescent="0.3">
      <c r="B20" s="74" t="s">
        <v>601</v>
      </c>
      <c r="C20" s="158"/>
      <c r="D20" s="119" t="s">
        <v>411</v>
      </c>
      <c r="E20" s="120" t="s">
        <v>421</v>
      </c>
      <c r="F20" s="72"/>
      <c r="G20" s="72"/>
      <c r="H20" s="72"/>
      <c r="I20" s="72"/>
      <c r="J20" s="72"/>
      <c r="K20" s="72"/>
    </row>
    <row r="21" spans="2:17" ht="30" customHeight="1" x14ac:dyDescent="0.3">
      <c r="B21" s="75" t="s">
        <v>689</v>
      </c>
      <c r="C21" s="154"/>
      <c r="D21" s="101"/>
      <c r="E21" s="73"/>
      <c r="F21" s="73"/>
      <c r="G21" s="73"/>
      <c r="H21" s="73"/>
      <c r="I21" s="73"/>
      <c r="J21" s="73"/>
      <c r="K21" s="73"/>
    </row>
    <row r="22" spans="2:17" ht="30" customHeight="1" x14ac:dyDescent="0.3">
      <c r="B22" s="75" t="s">
        <v>688</v>
      </c>
      <c r="C22" s="154"/>
      <c r="D22" s="157"/>
      <c r="E22" s="73"/>
      <c r="F22" s="73"/>
      <c r="G22" s="73"/>
      <c r="H22" s="73"/>
      <c r="I22" s="73"/>
      <c r="J22" s="73"/>
      <c r="K22" s="73"/>
    </row>
    <row r="23" spans="2:17" ht="30" customHeight="1" x14ac:dyDescent="0.3">
      <c r="B23" s="75" t="s">
        <v>6</v>
      </c>
      <c r="C23" s="154"/>
      <c r="D23" s="101"/>
      <c r="E23" s="73"/>
      <c r="F23" s="73"/>
      <c r="G23" s="73"/>
      <c r="H23" s="73"/>
      <c r="I23" s="73"/>
      <c r="J23" s="73"/>
      <c r="K23" s="73"/>
    </row>
    <row r="24" spans="2:17" ht="30" customHeight="1" x14ac:dyDescent="0.3">
      <c r="B24" s="75" t="s">
        <v>7</v>
      </c>
      <c r="C24" s="154"/>
      <c r="D24" s="102"/>
      <c r="E24" s="73"/>
      <c r="F24" s="73"/>
      <c r="G24" s="73"/>
      <c r="H24" s="73"/>
      <c r="I24" s="73"/>
      <c r="J24" s="73"/>
      <c r="K24" s="73"/>
    </row>
    <row r="25" spans="2:17" ht="30" customHeight="1" x14ac:dyDescent="0.3">
      <c r="B25" s="75" t="s">
        <v>8</v>
      </c>
      <c r="C25" s="154"/>
      <c r="D25" s="102"/>
      <c r="E25" s="73"/>
      <c r="F25" s="73"/>
      <c r="G25" s="73"/>
      <c r="H25" s="73"/>
      <c r="I25" s="73"/>
      <c r="J25" s="73"/>
      <c r="K25" s="73"/>
    </row>
    <row r="26" spans="2:17" ht="30" customHeight="1" x14ac:dyDescent="0.3">
      <c r="B26" s="75" t="s">
        <v>3</v>
      </c>
      <c r="C26" s="154"/>
      <c r="D26" s="101"/>
      <c r="E26" s="73"/>
      <c r="F26" s="73"/>
      <c r="G26" s="73"/>
      <c r="H26" s="73"/>
      <c r="I26" s="73"/>
      <c r="J26" s="73"/>
      <c r="K26" s="73"/>
    </row>
    <row r="27" spans="2:17" x14ac:dyDescent="0.3">
      <c r="B27" s="33"/>
      <c r="C27" s="33"/>
      <c r="D27" s="59"/>
      <c r="E27" s="34"/>
      <c r="F27" s="34"/>
      <c r="G27" s="34"/>
      <c r="H27" s="31"/>
      <c r="I27" s="31"/>
      <c r="J27" s="31"/>
      <c r="K27" s="31"/>
    </row>
    <row r="28" spans="2:17" s="32" customFormat="1" ht="34.950000000000003" customHeight="1" x14ac:dyDescent="0.3">
      <c r="B28" s="175" t="s">
        <v>419</v>
      </c>
      <c r="C28" s="175"/>
      <c r="D28" s="175"/>
      <c r="E28" s="175"/>
      <c r="F28" s="175"/>
      <c r="G28" s="175"/>
      <c r="H28" s="175"/>
      <c r="I28" s="175"/>
      <c r="J28" s="175"/>
      <c r="K28" s="175"/>
    </row>
    <row r="29" spans="2:17" ht="30" customHeight="1" x14ac:dyDescent="0.3">
      <c r="B29" s="74" t="s">
        <v>689</v>
      </c>
      <c r="C29" s="158"/>
      <c r="D29" s="76"/>
      <c r="E29" s="72"/>
      <c r="F29" s="72"/>
      <c r="G29" s="72"/>
      <c r="H29" s="72"/>
      <c r="I29" s="72"/>
      <c r="J29" s="72"/>
      <c r="K29" s="72"/>
    </row>
    <row r="30" spans="2:17" ht="30" customHeight="1" x14ac:dyDescent="0.3">
      <c r="B30" s="74" t="s">
        <v>688</v>
      </c>
      <c r="C30" s="158"/>
      <c r="D30" s="76"/>
      <c r="E30" s="72"/>
      <c r="F30" s="72"/>
      <c r="G30" s="72"/>
      <c r="H30" s="72"/>
      <c r="I30" s="72"/>
      <c r="J30" s="72"/>
      <c r="K30" s="72"/>
    </row>
    <row r="31" spans="2:17" ht="30" customHeight="1" x14ac:dyDescent="0.3">
      <c r="B31" s="75" t="s">
        <v>6</v>
      </c>
      <c r="C31" s="154"/>
      <c r="D31" s="77"/>
      <c r="E31" s="73"/>
      <c r="F31" s="73"/>
      <c r="G31" s="73"/>
      <c r="H31" s="73"/>
      <c r="I31" s="73"/>
      <c r="J31" s="73"/>
      <c r="K31" s="73"/>
    </row>
    <row r="32" spans="2:17" ht="30" customHeight="1" x14ac:dyDescent="0.3">
      <c r="B32" s="75" t="s">
        <v>7</v>
      </c>
      <c r="C32" s="154"/>
      <c r="D32" s="78"/>
      <c r="E32" s="73"/>
      <c r="F32" s="73"/>
      <c r="G32" s="73"/>
      <c r="H32" s="73"/>
      <c r="I32" s="73"/>
      <c r="J32" s="73"/>
      <c r="K32" s="73"/>
    </row>
    <row r="33" spans="2:11" ht="30" customHeight="1" x14ac:dyDescent="0.3">
      <c r="B33" s="75" t="s">
        <v>8</v>
      </c>
      <c r="C33" s="154"/>
      <c r="D33" s="78"/>
      <c r="E33" s="73"/>
      <c r="F33" s="73"/>
      <c r="G33" s="73"/>
      <c r="H33" s="73"/>
      <c r="I33" s="73"/>
      <c r="J33" s="73"/>
      <c r="K33" s="73"/>
    </row>
    <row r="34" spans="2:11" ht="30" customHeight="1" x14ac:dyDescent="0.3">
      <c r="B34" s="75" t="s">
        <v>3</v>
      </c>
      <c r="C34" s="154"/>
      <c r="D34" s="77"/>
      <c r="E34" s="73"/>
      <c r="F34" s="73"/>
      <c r="G34" s="73"/>
      <c r="H34" s="73"/>
      <c r="I34" s="73"/>
      <c r="J34" s="73"/>
      <c r="K34" s="73"/>
    </row>
    <row r="35" spans="2:11" x14ac:dyDescent="0.3">
      <c r="B35" s="33"/>
      <c r="C35" s="33"/>
      <c r="D35" s="59"/>
      <c r="E35" s="34"/>
      <c r="F35" s="34"/>
      <c r="G35" s="34"/>
      <c r="H35" s="31"/>
      <c r="I35" s="31"/>
      <c r="J35" s="31"/>
      <c r="K35" s="31"/>
    </row>
    <row r="36" spans="2:11" s="32" customFormat="1" ht="34.950000000000003" customHeight="1" x14ac:dyDescent="0.3">
      <c r="B36" s="175" t="s">
        <v>4</v>
      </c>
      <c r="C36" s="175"/>
      <c r="D36" s="175"/>
      <c r="E36" s="175"/>
      <c r="F36" s="175"/>
      <c r="G36" s="175"/>
      <c r="H36" s="175"/>
      <c r="I36" s="175"/>
      <c r="J36" s="175"/>
      <c r="K36" s="175"/>
    </row>
    <row r="37" spans="2:11" ht="30" customHeight="1" x14ac:dyDescent="0.3">
      <c r="B37" s="74" t="s">
        <v>689</v>
      </c>
      <c r="C37" s="158"/>
      <c r="D37" s="100"/>
      <c r="E37" s="72"/>
      <c r="F37" s="72"/>
      <c r="G37" s="72"/>
      <c r="H37" s="72"/>
      <c r="I37" s="72"/>
      <c r="J37" s="72"/>
      <c r="K37" s="72"/>
    </row>
    <row r="38" spans="2:11" ht="30" customHeight="1" x14ac:dyDescent="0.3">
      <c r="B38" s="74" t="s">
        <v>688</v>
      </c>
      <c r="C38" s="158"/>
      <c r="D38" s="100"/>
      <c r="E38" s="72"/>
      <c r="F38" s="72"/>
      <c r="G38" s="72"/>
      <c r="H38" s="72"/>
      <c r="I38" s="72"/>
      <c r="J38" s="72"/>
      <c r="K38" s="72"/>
    </row>
    <row r="39" spans="2:11" ht="40.200000000000003" customHeight="1" x14ac:dyDescent="0.3">
      <c r="B39" s="75" t="s">
        <v>405</v>
      </c>
      <c r="C39" s="154"/>
      <c r="D39" s="77"/>
      <c r="E39" s="73"/>
      <c r="F39" s="73"/>
      <c r="G39" s="73"/>
      <c r="H39" s="73"/>
      <c r="I39" s="73"/>
      <c r="J39" s="73"/>
      <c r="K39" s="73"/>
    </row>
    <row r="40" spans="2:11" ht="30" customHeight="1" x14ac:dyDescent="0.3">
      <c r="B40" s="75" t="s">
        <v>5</v>
      </c>
      <c r="C40" s="154"/>
      <c r="D40" s="77"/>
      <c r="E40" s="73"/>
      <c r="F40" s="73"/>
      <c r="G40" s="73"/>
      <c r="H40" s="73"/>
      <c r="I40" s="73"/>
      <c r="J40" s="73"/>
      <c r="K40" s="73"/>
    </row>
    <row r="41" spans="2:11" ht="30" customHeight="1" x14ac:dyDescent="0.3">
      <c r="B41" s="75" t="s">
        <v>6</v>
      </c>
      <c r="C41" s="154"/>
      <c r="D41" s="77"/>
      <c r="E41" s="73"/>
      <c r="F41" s="73"/>
      <c r="G41" s="73"/>
      <c r="H41" s="73"/>
      <c r="I41" s="73"/>
      <c r="J41" s="73"/>
      <c r="K41" s="73"/>
    </row>
    <row r="42" spans="2:11" ht="30" customHeight="1" x14ac:dyDescent="0.3">
      <c r="B42" s="75" t="s">
        <v>7</v>
      </c>
      <c r="C42" s="154"/>
      <c r="D42" s="78"/>
      <c r="E42" s="73"/>
      <c r="F42" s="73"/>
      <c r="G42" s="73"/>
      <c r="H42" s="73"/>
      <c r="I42" s="73"/>
      <c r="J42" s="73"/>
      <c r="K42" s="73"/>
    </row>
    <row r="43" spans="2:11" ht="30" customHeight="1" x14ac:dyDescent="0.3">
      <c r="B43" s="75" t="s">
        <v>8</v>
      </c>
      <c r="C43" s="154"/>
      <c r="D43" s="78"/>
      <c r="E43" s="73"/>
      <c r="F43" s="73"/>
      <c r="G43" s="73"/>
      <c r="H43" s="73"/>
      <c r="I43" s="73"/>
      <c r="J43" s="73"/>
      <c r="K43" s="73"/>
    </row>
    <row r="44" spans="2:11" ht="30" customHeight="1" x14ac:dyDescent="0.3">
      <c r="B44" s="79" t="s">
        <v>3</v>
      </c>
      <c r="C44" s="159"/>
      <c r="D44" s="80"/>
      <c r="E44" s="81"/>
      <c r="F44" s="81"/>
      <c r="G44" s="81"/>
      <c r="H44" s="81"/>
      <c r="I44" s="81"/>
      <c r="J44" s="81"/>
      <c r="K44" s="81"/>
    </row>
    <row r="45" spans="2:11" x14ac:dyDescent="0.3">
      <c r="B45" s="33"/>
      <c r="C45" s="33"/>
      <c r="D45" s="59"/>
      <c r="E45" s="34"/>
      <c r="F45" s="34"/>
      <c r="G45" s="34"/>
      <c r="H45" s="31"/>
      <c r="I45" s="31"/>
      <c r="J45" s="31"/>
      <c r="K45" s="31"/>
    </row>
    <row r="46" spans="2:11" s="32" customFormat="1" ht="34.950000000000003" customHeight="1" x14ac:dyDescent="0.3">
      <c r="B46" s="175" t="s">
        <v>9</v>
      </c>
      <c r="C46" s="175"/>
      <c r="D46" s="175"/>
      <c r="E46" s="175"/>
      <c r="F46" s="175"/>
      <c r="G46" s="175"/>
      <c r="H46" s="175"/>
      <c r="I46" s="175"/>
      <c r="J46" s="175"/>
      <c r="K46" s="175"/>
    </row>
    <row r="47" spans="2:11" ht="30" customHeight="1" x14ac:dyDescent="0.3">
      <c r="B47" s="74" t="s">
        <v>427</v>
      </c>
      <c r="C47" s="158"/>
      <c r="D47" s="100"/>
      <c r="E47" s="72"/>
      <c r="F47" s="72"/>
      <c r="G47" s="72"/>
      <c r="H47" s="72"/>
      <c r="I47" s="72"/>
      <c r="J47" s="72"/>
      <c r="K47" s="72"/>
    </row>
    <row r="48" spans="2:11" ht="30" customHeight="1" x14ac:dyDescent="0.3">
      <c r="B48" s="75" t="s">
        <v>11</v>
      </c>
      <c r="C48" s="154"/>
      <c r="D48" s="101" t="s">
        <v>411</v>
      </c>
      <c r="E48" s="82" t="s">
        <v>421</v>
      </c>
      <c r="F48" s="73"/>
      <c r="G48" s="73"/>
      <c r="H48" s="73"/>
      <c r="I48" s="73"/>
      <c r="J48" s="73"/>
      <c r="K48" s="73"/>
    </row>
    <row r="49" spans="2:11" ht="30" customHeight="1" x14ac:dyDescent="0.3">
      <c r="B49" s="75" t="s">
        <v>12</v>
      </c>
      <c r="C49" s="154"/>
      <c r="D49" s="101"/>
      <c r="E49" s="73"/>
      <c r="F49" s="73"/>
      <c r="G49" s="73"/>
      <c r="H49" s="73"/>
      <c r="I49" s="73"/>
      <c r="J49" s="73"/>
      <c r="K49" s="73"/>
    </row>
    <row r="50" spans="2:11" ht="30" customHeight="1" x14ac:dyDescent="0.3">
      <c r="B50" s="75" t="s">
        <v>13</v>
      </c>
      <c r="C50" s="154"/>
      <c r="D50" s="101"/>
      <c r="E50" s="73"/>
      <c r="F50" s="73"/>
      <c r="G50" s="73"/>
      <c r="H50" s="73"/>
      <c r="I50" s="73"/>
      <c r="J50" s="73"/>
      <c r="K50" s="73"/>
    </row>
    <row r="51" spans="2:11" ht="40.200000000000003" customHeight="1" x14ac:dyDescent="0.3">
      <c r="B51" s="75" t="s">
        <v>14</v>
      </c>
      <c r="C51" s="154"/>
      <c r="D51" s="121"/>
      <c r="E51" s="73"/>
      <c r="F51" s="73" t="s">
        <v>617</v>
      </c>
      <c r="G51" s="73" t="s">
        <v>618</v>
      </c>
      <c r="I51" s="73"/>
      <c r="J51" s="73"/>
      <c r="K51" s="73"/>
    </row>
    <row r="52" spans="2:11" ht="40.200000000000003" customHeight="1" x14ac:dyDescent="0.3">
      <c r="B52" s="75" t="s">
        <v>406</v>
      </c>
      <c r="C52" s="154"/>
      <c r="D52" s="101"/>
      <c r="E52" s="73"/>
      <c r="F52" s="73"/>
      <c r="G52" s="73"/>
      <c r="H52" s="73"/>
      <c r="I52" s="73"/>
      <c r="J52" s="73"/>
      <c r="K52" s="73"/>
    </row>
    <row r="53" spans="2:11" ht="40.200000000000003" customHeight="1" x14ac:dyDescent="0.3">
      <c r="B53" s="75" t="s">
        <v>15</v>
      </c>
      <c r="C53" s="154"/>
      <c r="D53" s="77"/>
      <c r="E53" s="73" t="s">
        <v>605</v>
      </c>
      <c r="F53" s="73"/>
      <c r="G53" s="73" t="b">
        <f>ISNUMBER(D53)</f>
        <v>0</v>
      </c>
      <c r="H53" s="73"/>
      <c r="I53" s="73"/>
      <c r="J53" s="73"/>
      <c r="K53" s="73"/>
    </row>
    <row r="54" spans="2:11" ht="40.200000000000003" customHeight="1" x14ac:dyDescent="0.3">
      <c r="B54" s="75" t="s">
        <v>16</v>
      </c>
      <c r="C54" s="154"/>
      <c r="D54" s="77"/>
      <c r="E54" s="73" t="s">
        <v>605</v>
      </c>
      <c r="F54" s="73"/>
      <c r="G54" s="73" t="b">
        <f t="shared" ref="G54:G56" si="0">ISNUMBER(D54)</f>
        <v>0</v>
      </c>
      <c r="H54" s="73"/>
      <c r="I54" s="73"/>
      <c r="J54" s="73"/>
      <c r="K54" s="73"/>
    </row>
    <row r="55" spans="2:11" ht="40.200000000000003" customHeight="1" x14ac:dyDescent="0.3">
      <c r="B55" s="75" t="s">
        <v>17</v>
      </c>
      <c r="C55" s="154"/>
      <c r="D55" s="77"/>
      <c r="E55" s="73" t="s">
        <v>606</v>
      </c>
      <c r="F55" s="73"/>
      <c r="G55" s="73" t="b">
        <f t="shared" si="0"/>
        <v>0</v>
      </c>
      <c r="H55" s="73"/>
      <c r="I55" s="73"/>
      <c r="J55" s="73"/>
      <c r="K55" s="73"/>
    </row>
    <row r="56" spans="2:11" ht="40.200000000000003" customHeight="1" x14ac:dyDescent="0.3">
      <c r="B56" s="75" t="s">
        <v>18</v>
      </c>
      <c r="C56" s="154"/>
      <c r="D56" s="77"/>
      <c r="E56" s="73" t="s">
        <v>606</v>
      </c>
      <c r="F56" s="73"/>
      <c r="G56" s="73" t="b">
        <f t="shared" si="0"/>
        <v>0</v>
      </c>
      <c r="H56" s="73"/>
      <c r="I56" s="73"/>
      <c r="J56" s="73"/>
      <c r="K56" s="73"/>
    </row>
    <row r="57" spans="2:11" ht="40.200000000000003" customHeight="1" x14ac:dyDescent="0.3">
      <c r="B57" s="75" t="s">
        <v>30</v>
      </c>
      <c r="C57" s="154"/>
      <c r="D57" s="77"/>
      <c r="E57" s="73"/>
      <c r="F57" s="73"/>
      <c r="G57" s="73"/>
      <c r="H57" s="73"/>
      <c r="I57" s="73"/>
      <c r="J57" s="73"/>
      <c r="K57" s="73"/>
    </row>
    <row r="58" spans="2:11" ht="40.200000000000003" customHeight="1" x14ac:dyDescent="0.3">
      <c r="B58" s="75" t="s">
        <v>659</v>
      </c>
      <c r="C58" s="154"/>
      <c r="D58" s="186"/>
      <c r="E58" s="186"/>
      <c r="F58" s="186"/>
      <c r="G58" s="186"/>
      <c r="H58" s="186"/>
      <c r="I58" s="186"/>
      <c r="J58" s="186"/>
      <c r="K58" s="186"/>
    </row>
    <row r="59" spans="2:11" ht="40.200000000000003" customHeight="1" x14ac:dyDescent="0.3">
      <c r="B59" s="75" t="s">
        <v>19</v>
      </c>
      <c r="C59" s="154"/>
      <c r="D59" s="101"/>
      <c r="E59" s="73"/>
      <c r="F59" s="73"/>
      <c r="G59" s="73"/>
      <c r="H59" s="73"/>
      <c r="I59" s="73"/>
      <c r="J59" s="73"/>
      <c r="K59" s="73"/>
    </row>
    <row r="60" spans="2:11" ht="40.200000000000003" customHeight="1" x14ac:dyDescent="0.3">
      <c r="B60" s="75" t="s">
        <v>20</v>
      </c>
      <c r="C60" s="154"/>
      <c r="D60" s="101"/>
      <c r="E60" s="73"/>
      <c r="F60" s="73"/>
      <c r="G60" s="73"/>
      <c r="H60" s="73"/>
      <c r="I60" s="73"/>
      <c r="J60" s="73"/>
      <c r="K60" s="73"/>
    </row>
    <row r="61" spans="2:11" ht="40.200000000000003" customHeight="1" x14ac:dyDescent="0.3">
      <c r="B61" s="75" t="s">
        <v>21</v>
      </c>
      <c r="C61" s="154"/>
      <c r="D61" s="101"/>
      <c r="E61" s="73"/>
      <c r="F61" s="73"/>
      <c r="G61" s="73"/>
      <c r="H61" s="73"/>
      <c r="I61" s="73"/>
      <c r="J61" s="73"/>
      <c r="K61" s="73"/>
    </row>
    <row r="62" spans="2:11" ht="40.200000000000003" customHeight="1" x14ac:dyDescent="0.3">
      <c r="B62" s="75" t="s">
        <v>22</v>
      </c>
      <c r="C62" s="154"/>
      <c r="D62" s="101"/>
      <c r="E62" s="73"/>
      <c r="F62" s="73"/>
      <c r="G62" s="73"/>
      <c r="H62" s="73"/>
      <c r="I62" s="73"/>
      <c r="J62" s="73"/>
      <c r="K62" s="73"/>
    </row>
    <row r="63" spans="2:11" ht="40.200000000000003" customHeight="1" x14ac:dyDescent="0.3">
      <c r="B63" s="79" t="s">
        <v>424</v>
      </c>
      <c r="C63" s="159"/>
      <c r="D63" s="103"/>
      <c r="E63" s="81"/>
      <c r="F63" s="81"/>
      <c r="G63" s="81"/>
      <c r="H63" s="81"/>
      <c r="I63" s="81"/>
      <c r="J63" s="81"/>
      <c r="K63" s="81"/>
    </row>
    <row r="64" spans="2:11" x14ac:dyDescent="0.3">
      <c r="B64" s="33"/>
      <c r="C64" s="33"/>
      <c r="D64" s="59"/>
      <c r="E64" s="34"/>
      <c r="F64" s="34"/>
      <c r="G64" s="34"/>
      <c r="H64" s="31"/>
      <c r="I64" s="31"/>
      <c r="J64" s="31"/>
      <c r="K64" s="31"/>
    </row>
    <row r="65" spans="2:11" s="32" customFormat="1" ht="34.950000000000003" customHeight="1" x14ac:dyDescent="0.3">
      <c r="B65" s="175" t="s">
        <v>23</v>
      </c>
      <c r="C65" s="175"/>
      <c r="D65" s="175"/>
      <c r="E65" s="175"/>
      <c r="F65" s="175"/>
      <c r="G65" s="175"/>
      <c r="H65" s="175"/>
      <c r="I65" s="175"/>
      <c r="J65" s="175"/>
      <c r="K65" s="175"/>
    </row>
    <row r="66" spans="2:11" x14ac:dyDescent="0.3">
      <c r="B66" s="35"/>
      <c r="C66" s="35"/>
      <c r="D66" s="36"/>
      <c r="E66" s="35"/>
      <c r="F66" s="35"/>
      <c r="G66" s="35"/>
      <c r="H66" s="35"/>
      <c r="I66" s="35"/>
      <c r="J66" s="35"/>
      <c r="K66" s="35"/>
    </row>
    <row r="67" spans="2:11" ht="40.200000000000003" customHeight="1" x14ac:dyDescent="0.3">
      <c r="B67" s="173" t="s">
        <v>425</v>
      </c>
      <c r="C67" s="173"/>
      <c r="D67" s="174"/>
      <c r="E67" s="174"/>
      <c r="F67" s="174"/>
      <c r="G67" s="174"/>
      <c r="H67" s="174"/>
      <c r="I67" s="174"/>
      <c r="J67" s="174"/>
      <c r="K67" s="174"/>
    </row>
    <row r="68" spans="2:11" x14ac:dyDescent="0.3">
      <c r="B68" s="35"/>
      <c r="C68" s="35"/>
      <c r="D68" s="36"/>
      <c r="E68" s="35"/>
      <c r="F68" s="35"/>
      <c r="G68" s="35"/>
      <c r="H68" s="35"/>
      <c r="I68" s="35"/>
      <c r="J68" s="35"/>
      <c r="K68" s="35"/>
    </row>
    <row r="69" spans="2:11" s="29" customFormat="1" ht="43.2" x14ac:dyDescent="0.3">
      <c r="B69" s="50" t="s">
        <v>24</v>
      </c>
      <c r="C69" s="51" t="s">
        <v>683</v>
      </c>
      <c r="D69" s="51" t="s">
        <v>426</v>
      </c>
      <c r="E69" s="51" t="s">
        <v>656</v>
      </c>
      <c r="F69" s="51" t="s">
        <v>403</v>
      </c>
      <c r="G69" s="51" t="s">
        <v>404</v>
      </c>
      <c r="H69" s="51" t="s">
        <v>654</v>
      </c>
      <c r="I69" s="51" t="s">
        <v>603</v>
      </c>
      <c r="J69" s="51" t="s">
        <v>655</v>
      </c>
      <c r="K69" s="52" t="s">
        <v>25</v>
      </c>
    </row>
    <row r="70" spans="2:11" s="29" customFormat="1" ht="15.6" hidden="1" x14ac:dyDescent="0.3">
      <c r="B70" s="168"/>
      <c r="C70" s="168" t="s">
        <v>160</v>
      </c>
      <c r="D70" s="168"/>
      <c r="E70" s="168"/>
      <c r="F70" s="168"/>
      <c r="G70" s="168"/>
      <c r="H70" s="168"/>
      <c r="I70" s="168"/>
      <c r="J70" s="168"/>
      <c r="K70" s="168"/>
    </row>
    <row r="71" spans="2:11" s="29" customFormat="1" ht="15.6" hidden="1" x14ac:dyDescent="0.3">
      <c r="B71" s="168"/>
      <c r="C71" s="168" t="s">
        <v>164</v>
      </c>
      <c r="D71" s="168"/>
      <c r="E71" s="168"/>
      <c r="F71" s="168"/>
      <c r="G71" s="168"/>
      <c r="H71" s="168"/>
      <c r="I71" s="168"/>
      <c r="J71" s="168"/>
      <c r="K71" s="168"/>
    </row>
    <row r="72" spans="2:11" s="29" customFormat="1" ht="15.6" hidden="1" x14ac:dyDescent="0.3">
      <c r="B72" s="168"/>
      <c r="C72" s="168" t="s">
        <v>168</v>
      </c>
      <c r="D72" s="168"/>
      <c r="E72" s="168"/>
      <c r="F72" s="168"/>
      <c r="G72" s="168"/>
      <c r="H72" s="168"/>
      <c r="I72" s="168"/>
      <c r="J72" s="168"/>
      <c r="K72" s="168"/>
    </row>
    <row r="73" spans="2:11" s="29" customFormat="1" ht="15.6" hidden="1" x14ac:dyDescent="0.3">
      <c r="B73" s="168"/>
      <c r="C73" s="168" t="s">
        <v>660</v>
      </c>
      <c r="D73" s="168"/>
      <c r="E73" s="168"/>
      <c r="F73" s="168"/>
      <c r="G73" s="168"/>
      <c r="H73" s="168"/>
      <c r="I73" s="168"/>
      <c r="J73" s="168"/>
      <c r="K73" s="168"/>
    </row>
    <row r="74" spans="2:11" s="29" customFormat="1" ht="15.6" hidden="1" x14ac:dyDescent="0.3">
      <c r="B74" s="168"/>
      <c r="C74" s="168" t="s">
        <v>609</v>
      </c>
      <c r="D74" s="168"/>
      <c r="E74" s="168"/>
      <c r="F74" s="168"/>
      <c r="G74" s="168"/>
      <c r="H74" s="168"/>
      <c r="I74" s="168"/>
      <c r="J74" s="168"/>
      <c r="K74" s="168"/>
    </row>
    <row r="75" spans="2:11" s="29" customFormat="1" ht="15.6" hidden="1" x14ac:dyDescent="0.3">
      <c r="B75" s="168"/>
      <c r="C75" s="168" t="s">
        <v>661</v>
      </c>
      <c r="D75" s="168"/>
      <c r="E75" s="168"/>
      <c r="F75" s="168"/>
      <c r="G75" s="168"/>
      <c r="H75" s="168"/>
      <c r="I75" s="168"/>
      <c r="J75" s="168"/>
      <c r="K75" s="168"/>
    </row>
    <row r="76" spans="2:11" s="29" customFormat="1" ht="15.6" hidden="1" x14ac:dyDescent="0.3">
      <c r="B76" s="168"/>
      <c r="C76" s="168" t="s">
        <v>662</v>
      </c>
      <c r="D76" s="168"/>
      <c r="E76" s="168"/>
      <c r="F76" s="168"/>
      <c r="G76" s="168"/>
      <c r="H76" s="168"/>
      <c r="I76" s="168"/>
      <c r="J76" s="168"/>
      <c r="K76" s="168"/>
    </row>
    <row r="77" spans="2:11" s="29" customFormat="1" ht="15.6" hidden="1" x14ac:dyDescent="0.3">
      <c r="B77" s="168"/>
      <c r="C77" s="168" t="s">
        <v>216</v>
      </c>
      <c r="D77" s="168"/>
      <c r="E77" s="168"/>
      <c r="F77" s="168"/>
      <c r="G77" s="168"/>
      <c r="H77" s="168"/>
      <c r="I77" s="168"/>
      <c r="J77" s="168"/>
      <c r="K77" s="168"/>
    </row>
    <row r="78" spans="2:11" s="29" customFormat="1" ht="15.6" hidden="1" x14ac:dyDescent="0.3">
      <c r="B78" s="168"/>
      <c r="C78" s="168" t="s">
        <v>663</v>
      </c>
      <c r="D78" s="168"/>
      <c r="E78" s="168"/>
      <c r="F78" s="168"/>
      <c r="G78" s="168"/>
      <c r="H78" s="168"/>
      <c r="I78" s="168"/>
      <c r="J78" s="168"/>
      <c r="K78" s="168"/>
    </row>
    <row r="79" spans="2:11" s="29" customFormat="1" ht="15.6" hidden="1" x14ac:dyDescent="0.3">
      <c r="B79" s="168"/>
      <c r="C79" s="168" t="s">
        <v>159</v>
      </c>
      <c r="D79" s="168"/>
      <c r="E79" s="168"/>
      <c r="F79" s="168"/>
      <c r="G79" s="168"/>
      <c r="H79" s="168"/>
      <c r="I79" s="168"/>
      <c r="J79" s="168"/>
      <c r="K79" s="168"/>
    </row>
    <row r="80" spans="2:11" s="29" customFormat="1" ht="15.6" hidden="1" x14ac:dyDescent="0.3">
      <c r="B80" s="168"/>
      <c r="C80" s="168" t="s">
        <v>664</v>
      </c>
      <c r="D80" s="168"/>
      <c r="E80" s="168"/>
      <c r="F80" s="168"/>
      <c r="G80" s="168"/>
      <c r="H80" s="168"/>
      <c r="I80" s="168"/>
      <c r="J80" s="168"/>
      <c r="K80" s="168"/>
    </row>
    <row r="81" spans="2:11" s="29" customFormat="1" ht="15.6" hidden="1" x14ac:dyDescent="0.3">
      <c r="B81" s="168"/>
      <c r="C81" s="168" t="s">
        <v>665</v>
      </c>
      <c r="D81" s="168"/>
      <c r="E81" s="168"/>
      <c r="F81" s="168"/>
      <c r="G81" s="168"/>
      <c r="H81" s="168"/>
      <c r="I81" s="168"/>
      <c r="J81" s="168"/>
      <c r="K81" s="168"/>
    </row>
    <row r="82" spans="2:11" s="29" customFormat="1" ht="15.6" hidden="1" x14ac:dyDescent="0.3">
      <c r="B82" s="168"/>
      <c r="C82" s="168" t="s">
        <v>666</v>
      </c>
      <c r="D82" s="168"/>
      <c r="E82" s="168"/>
      <c r="F82" s="168"/>
      <c r="G82" s="168"/>
      <c r="H82" s="168"/>
      <c r="I82" s="168"/>
      <c r="J82" s="168"/>
      <c r="K82" s="168"/>
    </row>
    <row r="83" spans="2:11" s="29" customFormat="1" ht="15.6" hidden="1" x14ac:dyDescent="0.3">
      <c r="B83" s="168"/>
      <c r="C83" s="168" t="s">
        <v>667</v>
      </c>
      <c r="D83" s="168"/>
      <c r="E83" s="168"/>
      <c r="F83" s="168"/>
      <c r="G83" s="168"/>
      <c r="H83" s="168"/>
      <c r="I83" s="168"/>
      <c r="J83" s="168"/>
      <c r="K83" s="168"/>
    </row>
    <row r="84" spans="2:11" s="29" customFormat="1" ht="15.6" hidden="1" x14ac:dyDescent="0.3">
      <c r="B84" s="168"/>
      <c r="C84" s="168" t="s">
        <v>171</v>
      </c>
      <c r="D84" s="168"/>
      <c r="E84" s="168"/>
      <c r="F84" s="168"/>
      <c r="G84" s="168"/>
      <c r="H84" s="168"/>
      <c r="I84" s="168"/>
      <c r="J84" s="168"/>
      <c r="K84" s="168"/>
    </row>
    <row r="85" spans="2:11" s="29" customFormat="1" ht="15.6" hidden="1" x14ac:dyDescent="0.3">
      <c r="B85" s="168"/>
      <c r="C85" s="168" t="s">
        <v>229</v>
      </c>
      <c r="D85" s="168"/>
      <c r="E85" s="168"/>
      <c r="F85" s="168"/>
      <c r="G85" s="168"/>
      <c r="H85" s="168"/>
      <c r="I85" s="168"/>
      <c r="J85" s="168"/>
      <c r="K85" s="168"/>
    </row>
    <row r="86" spans="2:11" s="29" customFormat="1" ht="15.6" hidden="1" x14ac:dyDescent="0.3">
      <c r="B86" s="168"/>
      <c r="C86" s="168" t="s">
        <v>198</v>
      </c>
      <c r="D86" s="168"/>
      <c r="E86" s="168"/>
      <c r="F86" s="168"/>
      <c r="G86" s="168"/>
      <c r="H86" s="168"/>
      <c r="I86" s="168"/>
      <c r="J86" s="168"/>
      <c r="K86" s="168"/>
    </row>
    <row r="87" spans="2:11" s="29" customFormat="1" ht="15.6" hidden="1" x14ac:dyDescent="0.3">
      <c r="B87" s="168"/>
      <c r="C87" s="168" t="s">
        <v>248</v>
      </c>
      <c r="D87" s="168"/>
      <c r="E87" s="168"/>
      <c r="F87" s="168"/>
      <c r="G87" s="168"/>
      <c r="H87" s="168"/>
      <c r="I87" s="168"/>
      <c r="J87" s="168"/>
      <c r="K87" s="168"/>
    </row>
    <row r="88" spans="2:11" s="29" customFormat="1" ht="15.6" hidden="1" x14ac:dyDescent="0.3">
      <c r="B88" s="168"/>
      <c r="C88" s="168" t="s">
        <v>668</v>
      </c>
      <c r="D88" s="168"/>
      <c r="E88" s="168"/>
      <c r="F88" s="168"/>
      <c r="G88" s="168"/>
      <c r="H88" s="168"/>
      <c r="I88" s="168"/>
      <c r="J88" s="168"/>
      <c r="K88" s="168"/>
    </row>
    <row r="89" spans="2:11" s="29" customFormat="1" ht="15.6" hidden="1" x14ac:dyDescent="0.3">
      <c r="B89" s="168"/>
      <c r="C89" s="168" t="s">
        <v>669</v>
      </c>
      <c r="D89" s="168"/>
      <c r="E89" s="168"/>
      <c r="F89" s="168"/>
      <c r="G89" s="168"/>
      <c r="H89" s="168"/>
      <c r="I89" s="168"/>
      <c r="J89" s="168"/>
      <c r="K89" s="168"/>
    </row>
    <row r="90" spans="2:11" s="29" customFormat="1" ht="15.6" hidden="1" x14ac:dyDescent="0.3">
      <c r="B90" s="168"/>
      <c r="C90" s="168" t="s">
        <v>191</v>
      </c>
      <c r="D90" s="168"/>
      <c r="E90" s="168"/>
      <c r="F90" s="168"/>
      <c r="G90" s="168"/>
      <c r="H90" s="168"/>
      <c r="I90" s="168"/>
      <c r="J90" s="168"/>
      <c r="K90" s="168"/>
    </row>
    <row r="91" spans="2:11" s="29" customFormat="1" ht="15.6" hidden="1" x14ac:dyDescent="0.3">
      <c r="B91" s="168"/>
      <c r="C91" s="168" t="s">
        <v>196</v>
      </c>
      <c r="D91" s="168"/>
      <c r="E91" s="168"/>
      <c r="F91" s="168"/>
      <c r="G91" s="168"/>
      <c r="H91" s="168"/>
      <c r="I91" s="168"/>
      <c r="J91" s="168"/>
      <c r="K91" s="168"/>
    </row>
    <row r="92" spans="2:11" s="29" customFormat="1" ht="15.6" hidden="1" x14ac:dyDescent="0.3">
      <c r="B92" s="168"/>
      <c r="C92" s="168" t="s">
        <v>600</v>
      </c>
      <c r="D92" s="168"/>
      <c r="E92" s="168"/>
      <c r="F92" s="168"/>
      <c r="G92" s="168"/>
      <c r="H92" s="168"/>
      <c r="I92" s="168"/>
      <c r="J92" s="168"/>
      <c r="K92" s="168"/>
    </row>
    <row r="93" spans="2:11" s="29" customFormat="1" ht="15.6" hidden="1" x14ac:dyDescent="0.3">
      <c r="B93" s="168"/>
      <c r="C93" s="168" t="s">
        <v>219</v>
      </c>
      <c r="D93" s="168"/>
      <c r="E93" s="168"/>
      <c r="F93" s="168"/>
      <c r="G93" s="168"/>
      <c r="H93" s="168"/>
      <c r="I93" s="168"/>
      <c r="J93" s="168"/>
      <c r="K93" s="168"/>
    </row>
    <row r="94" spans="2:11" s="29" customFormat="1" ht="15.6" hidden="1" x14ac:dyDescent="0.3">
      <c r="B94" s="168"/>
      <c r="C94" s="168" t="s">
        <v>218</v>
      </c>
      <c r="D94" s="168"/>
      <c r="E94" s="168"/>
      <c r="F94" s="168"/>
      <c r="G94" s="168"/>
      <c r="H94" s="168"/>
      <c r="I94" s="168"/>
      <c r="J94" s="168"/>
      <c r="K94" s="168"/>
    </row>
    <row r="95" spans="2:11" s="29" customFormat="1" ht="15.6" hidden="1" x14ac:dyDescent="0.3">
      <c r="B95" s="168"/>
      <c r="C95" s="168" t="s">
        <v>670</v>
      </c>
      <c r="D95" s="168"/>
      <c r="E95" s="168"/>
      <c r="F95" s="168"/>
      <c r="G95" s="168"/>
      <c r="H95" s="168"/>
      <c r="I95" s="168"/>
      <c r="J95" s="168"/>
      <c r="K95" s="168"/>
    </row>
    <row r="96" spans="2:11" s="29" customFormat="1" ht="15.6" hidden="1" x14ac:dyDescent="0.3">
      <c r="B96" s="168"/>
      <c r="C96" s="168" t="s">
        <v>671</v>
      </c>
      <c r="D96" s="168"/>
      <c r="E96" s="168"/>
      <c r="F96" s="168"/>
      <c r="G96" s="168"/>
      <c r="H96" s="168"/>
      <c r="I96" s="168"/>
      <c r="J96" s="168"/>
      <c r="K96" s="168"/>
    </row>
    <row r="97" spans="2:11" s="29" customFormat="1" ht="15.6" hidden="1" x14ac:dyDescent="0.3">
      <c r="B97" s="168"/>
      <c r="C97" s="168" t="s">
        <v>257</v>
      </c>
      <c r="D97" s="168"/>
      <c r="E97" s="168"/>
      <c r="F97" s="168"/>
      <c r="G97" s="168"/>
      <c r="H97" s="168"/>
      <c r="I97" s="168"/>
      <c r="J97" s="168"/>
      <c r="K97" s="168"/>
    </row>
    <row r="98" spans="2:11" s="29" customFormat="1" ht="15.6" hidden="1" x14ac:dyDescent="0.3">
      <c r="B98" s="168"/>
      <c r="C98" s="168" t="s">
        <v>672</v>
      </c>
      <c r="D98" s="168"/>
      <c r="E98" s="168"/>
      <c r="F98" s="168"/>
      <c r="G98" s="168"/>
      <c r="H98" s="168"/>
      <c r="I98" s="168"/>
      <c r="J98" s="168"/>
      <c r="K98" s="168"/>
    </row>
    <row r="99" spans="2:11" s="29" customFormat="1" ht="15.6" hidden="1" x14ac:dyDescent="0.3">
      <c r="B99" s="168"/>
      <c r="C99" s="168" t="s">
        <v>222</v>
      </c>
      <c r="D99" s="168"/>
      <c r="E99" s="168"/>
      <c r="F99" s="168"/>
      <c r="G99" s="168"/>
      <c r="H99" s="168"/>
      <c r="I99" s="168"/>
      <c r="J99" s="168"/>
      <c r="K99" s="168"/>
    </row>
    <row r="100" spans="2:11" s="29" customFormat="1" ht="15.6" hidden="1" x14ac:dyDescent="0.3">
      <c r="B100" s="168"/>
      <c r="C100" s="168" t="s">
        <v>673</v>
      </c>
      <c r="D100" s="168"/>
      <c r="E100" s="168"/>
      <c r="F100" s="168"/>
      <c r="G100" s="168"/>
      <c r="H100" s="168"/>
      <c r="I100" s="168"/>
      <c r="J100" s="168"/>
      <c r="K100" s="168"/>
    </row>
    <row r="101" spans="2:11" s="29" customFormat="1" ht="15.6" hidden="1" x14ac:dyDescent="0.3">
      <c r="B101" s="168"/>
      <c r="C101" s="168" t="s">
        <v>674</v>
      </c>
      <c r="D101" s="168"/>
      <c r="E101" s="168"/>
      <c r="F101" s="168"/>
      <c r="G101" s="168"/>
      <c r="H101" s="168"/>
      <c r="I101" s="168"/>
      <c r="J101" s="168"/>
      <c r="K101" s="168"/>
    </row>
    <row r="102" spans="2:11" s="29" customFormat="1" ht="15.6" hidden="1" x14ac:dyDescent="0.3">
      <c r="B102" s="168"/>
      <c r="C102" s="168" t="s">
        <v>256</v>
      </c>
      <c r="D102" s="168"/>
      <c r="E102" s="168"/>
      <c r="F102" s="168"/>
      <c r="G102" s="168"/>
      <c r="H102" s="168"/>
      <c r="I102" s="168"/>
      <c r="J102" s="168"/>
      <c r="K102" s="168"/>
    </row>
    <row r="103" spans="2:11" s="29" customFormat="1" ht="15.6" hidden="1" x14ac:dyDescent="0.3">
      <c r="B103" s="168"/>
      <c r="C103" s="168" t="s">
        <v>209</v>
      </c>
      <c r="D103" s="168"/>
      <c r="E103" s="168"/>
      <c r="F103" s="168"/>
      <c r="G103" s="168"/>
      <c r="H103" s="168"/>
      <c r="I103" s="168"/>
      <c r="J103" s="168"/>
      <c r="K103" s="168"/>
    </row>
    <row r="104" spans="2:11" s="29" customFormat="1" ht="15.6" hidden="1" x14ac:dyDescent="0.3">
      <c r="B104" s="168"/>
      <c r="C104" s="168" t="s">
        <v>675</v>
      </c>
      <c r="D104" s="168"/>
      <c r="E104" s="168"/>
      <c r="F104" s="168"/>
      <c r="G104" s="168"/>
      <c r="H104" s="168"/>
      <c r="I104" s="168"/>
      <c r="J104" s="168"/>
      <c r="K104" s="168"/>
    </row>
    <row r="105" spans="2:11" s="29" customFormat="1" ht="15.6" hidden="1" x14ac:dyDescent="0.3">
      <c r="B105" s="168"/>
      <c r="C105" s="168" t="s">
        <v>676</v>
      </c>
      <c r="D105" s="168"/>
      <c r="E105" s="168"/>
      <c r="F105" s="168"/>
      <c r="G105" s="168"/>
      <c r="H105" s="168"/>
      <c r="I105" s="168"/>
      <c r="J105" s="168"/>
      <c r="K105" s="168"/>
    </row>
    <row r="106" spans="2:11" s="29" customFormat="1" ht="15.6" hidden="1" x14ac:dyDescent="0.3">
      <c r="B106" s="168"/>
      <c r="C106" s="168" t="s">
        <v>233</v>
      </c>
      <c r="D106" s="168"/>
      <c r="E106" s="168"/>
      <c r="F106" s="168"/>
      <c r="G106" s="168"/>
      <c r="H106" s="168"/>
      <c r="I106" s="168"/>
      <c r="J106" s="168"/>
      <c r="K106" s="168"/>
    </row>
    <row r="107" spans="2:11" s="29" customFormat="1" ht="15.6" hidden="1" x14ac:dyDescent="0.3">
      <c r="B107" s="168"/>
      <c r="C107" s="168" t="s">
        <v>237</v>
      </c>
      <c r="D107" s="168"/>
      <c r="E107" s="168"/>
      <c r="F107" s="168"/>
      <c r="G107" s="168"/>
      <c r="H107" s="168"/>
      <c r="I107" s="168"/>
      <c r="J107" s="168"/>
      <c r="K107" s="168"/>
    </row>
    <row r="108" spans="2:11" s="29" customFormat="1" ht="15.6" hidden="1" x14ac:dyDescent="0.3">
      <c r="B108" s="168"/>
      <c r="C108" s="168" t="s">
        <v>206</v>
      </c>
      <c r="D108" s="168"/>
      <c r="E108" s="168"/>
      <c r="F108" s="168"/>
      <c r="G108" s="168"/>
      <c r="H108" s="168"/>
      <c r="I108" s="168"/>
      <c r="J108" s="168"/>
      <c r="K108" s="168"/>
    </row>
    <row r="109" spans="2:11" s="29" customFormat="1" ht="15.6" hidden="1" x14ac:dyDescent="0.3">
      <c r="B109" s="168"/>
      <c r="C109" s="168" t="s">
        <v>174</v>
      </c>
      <c r="D109" s="168"/>
      <c r="E109" s="168"/>
      <c r="F109" s="168"/>
      <c r="G109" s="168"/>
      <c r="H109" s="168"/>
      <c r="I109" s="168"/>
      <c r="J109" s="168"/>
      <c r="K109" s="168"/>
    </row>
    <row r="110" spans="2:11" s="29" customFormat="1" ht="15.6" hidden="1" x14ac:dyDescent="0.3">
      <c r="B110" s="168"/>
      <c r="C110" s="168" t="s">
        <v>243</v>
      </c>
      <c r="D110" s="168"/>
      <c r="E110" s="168"/>
      <c r="F110" s="168"/>
      <c r="G110" s="168"/>
      <c r="H110" s="168"/>
      <c r="I110" s="168"/>
      <c r="J110" s="168"/>
      <c r="K110" s="168"/>
    </row>
    <row r="111" spans="2:11" s="29" customFormat="1" ht="15.6" hidden="1" x14ac:dyDescent="0.3">
      <c r="B111" s="168"/>
      <c r="C111" s="168" t="s">
        <v>677</v>
      </c>
      <c r="D111" s="168"/>
      <c r="E111" s="168"/>
      <c r="F111" s="168"/>
      <c r="G111" s="168"/>
      <c r="H111" s="168"/>
      <c r="I111" s="168"/>
      <c r="J111" s="168"/>
      <c r="K111" s="168"/>
    </row>
    <row r="112" spans="2:11" s="29" customFormat="1" ht="15.6" hidden="1" x14ac:dyDescent="0.3">
      <c r="B112" s="168"/>
      <c r="C112" s="168" t="s">
        <v>678</v>
      </c>
      <c r="D112" s="168"/>
      <c r="E112" s="168"/>
      <c r="F112" s="168"/>
      <c r="G112" s="168"/>
      <c r="H112" s="168"/>
      <c r="I112" s="168"/>
      <c r="J112" s="168"/>
      <c r="K112" s="168"/>
    </row>
    <row r="113" spans="2:11" s="29" customFormat="1" ht="15.6" hidden="1" x14ac:dyDescent="0.3">
      <c r="B113" s="168"/>
      <c r="C113" s="168" t="s">
        <v>244</v>
      </c>
      <c r="D113" s="168"/>
      <c r="E113" s="168"/>
      <c r="F113" s="168"/>
      <c r="G113" s="168"/>
      <c r="H113" s="168"/>
      <c r="I113" s="168"/>
      <c r="J113" s="168"/>
      <c r="K113" s="168"/>
    </row>
    <row r="114" spans="2:11" s="29" customFormat="1" ht="15.6" hidden="1" x14ac:dyDescent="0.3">
      <c r="B114" s="168"/>
      <c r="C114" s="168" t="s">
        <v>679</v>
      </c>
      <c r="D114" s="168"/>
      <c r="E114" s="168"/>
      <c r="F114" s="168"/>
      <c r="G114" s="168"/>
      <c r="H114" s="168"/>
      <c r="I114" s="168"/>
      <c r="J114" s="168"/>
      <c r="K114" s="168"/>
    </row>
    <row r="115" spans="2:11" s="29" customFormat="1" ht="15.6" hidden="1" x14ac:dyDescent="0.3">
      <c r="B115" s="168"/>
      <c r="C115" s="168" t="s">
        <v>680</v>
      </c>
      <c r="D115" s="168"/>
      <c r="E115" s="168"/>
      <c r="F115" s="168"/>
      <c r="G115" s="168"/>
      <c r="H115" s="168"/>
      <c r="I115" s="168"/>
      <c r="J115" s="168"/>
      <c r="K115" s="168"/>
    </row>
    <row r="116" spans="2:11" s="29" customFormat="1" ht="15.6" hidden="1" x14ac:dyDescent="0.3">
      <c r="B116" s="168"/>
      <c r="C116" s="168" t="s">
        <v>681</v>
      </c>
      <c r="D116" s="168"/>
      <c r="E116" s="168"/>
      <c r="F116" s="168"/>
      <c r="G116" s="168"/>
      <c r="H116" s="168"/>
      <c r="I116" s="168"/>
      <c r="J116" s="168"/>
      <c r="K116" s="168"/>
    </row>
    <row r="117" spans="2:11" s="29" customFormat="1" ht="15.6" hidden="1" x14ac:dyDescent="0.3">
      <c r="B117" s="168"/>
      <c r="C117" s="168" t="s">
        <v>682</v>
      </c>
      <c r="D117" s="168"/>
      <c r="E117" s="168"/>
      <c r="F117" s="168"/>
      <c r="G117" s="168"/>
      <c r="H117" s="168"/>
      <c r="I117" s="168"/>
      <c r="J117" s="168"/>
      <c r="K117" s="168"/>
    </row>
    <row r="118" spans="2:11" s="29" customFormat="1" ht="15.6" hidden="1" x14ac:dyDescent="0.3">
      <c r="B118" s="168"/>
      <c r="C118" s="168" t="s">
        <v>684</v>
      </c>
      <c r="D118" s="168"/>
      <c r="E118" s="168"/>
      <c r="F118" s="168"/>
      <c r="G118" s="168"/>
      <c r="H118" s="168"/>
      <c r="I118" s="168"/>
      <c r="J118" s="168"/>
      <c r="K118" s="168"/>
    </row>
    <row r="119" spans="2:11" ht="30" customHeight="1" x14ac:dyDescent="0.3">
      <c r="B119" s="104"/>
      <c r="C119" s="40" t="str">
        <f>IFERROR(VLOOKUP(B119,Treespecies!$A$2:$D$178,2,0),"")</f>
        <v/>
      </c>
      <c r="D119" s="40"/>
      <c r="E119" s="40"/>
      <c r="F119" s="40"/>
      <c r="G119" s="40"/>
      <c r="H119" s="40"/>
      <c r="I119" s="37" t="s">
        <v>429</v>
      </c>
      <c r="J119" s="107"/>
      <c r="K119" s="41"/>
    </row>
    <row r="120" spans="2:11" ht="30" customHeight="1" x14ac:dyDescent="0.3">
      <c r="B120" s="105"/>
      <c r="C120" s="43" t="str">
        <f>IFERROR(VLOOKUP(B120,Treespecies!$A$2:$D$178,2,0),"")</f>
        <v/>
      </c>
      <c r="D120" s="43"/>
      <c r="E120" s="43"/>
      <c r="F120" s="43"/>
      <c r="G120" s="43"/>
      <c r="H120" s="43"/>
      <c r="I120" s="43" t="s">
        <v>429</v>
      </c>
      <c r="J120" s="108"/>
      <c r="K120" s="44"/>
    </row>
    <row r="121" spans="2:11" ht="30" customHeight="1" x14ac:dyDescent="0.3">
      <c r="B121" s="106"/>
      <c r="C121" s="37" t="str">
        <f>IFERROR(VLOOKUP(B121,Treespecies!$A$2:$D$178,2,0),"")</f>
        <v/>
      </c>
      <c r="D121" s="37"/>
      <c r="E121" s="37"/>
      <c r="F121" s="37"/>
      <c r="G121" s="37"/>
      <c r="H121" s="37"/>
      <c r="I121" s="37" t="s">
        <v>429</v>
      </c>
      <c r="J121" s="109"/>
      <c r="K121" s="46"/>
    </row>
    <row r="122" spans="2:11" ht="30" customHeight="1" x14ac:dyDescent="0.3">
      <c r="B122" s="42"/>
      <c r="C122" s="43" t="str">
        <f>IFERROR(VLOOKUP(B122,Treespecies!$A$2:$D$178,2,0),"")</f>
        <v/>
      </c>
      <c r="D122" s="43"/>
      <c r="E122" s="43"/>
      <c r="F122" s="43"/>
      <c r="G122" s="43"/>
      <c r="H122" s="43"/>
      <c r="I122" s="43" t="s">
        <v>429</v>
      </c>
      <c r="J122" s="43"/>
      <c r="K122" s="44"/>
    </row>
    <row r="123" spans="2:11" ht="30" customHeight="1" x14ac:dyDescent="0.3">
      <c r="B123" s="45"/>
      <c r="C123" s="47" t="str">
        <f>IFERROR(VLOOKUP(B123,Treespecies!$A$2:$D$178,2,0),"")</f>
        <v/>
      </c>
      <c r="D123" s="47"/>
      <c r="E123" s="47"/>
      <c r="F123" s="47"/>
      <c r="G123" s="47"/>
      <c r="H123" s="47"/>
      <c r="I123" s="37" t="s">
        <v>429</v>
      </c>
      <c r="J123" s="47"/>
      <c r="K123" s="46"/>
    </row>
    <row r="124" spans="2:11" ht="30" customHeight="1" x14ac:dyDescent="0.3">
      <c r="B124" s="42"/>
      <c r="C124" s="43" t="str">
        <f>IFERROR(VLOOKUP(B124,Treespecies!$A$2:$D$178,2,0),"")</f>
        <v/>
      </c>
      <c r="D124" s="43"/>
      <c r="E124" s="43"/>
      <c r="F124" s="43"/>
      <c r="G124" s="43"/>
      <c r="H124" s="43"/>
      <c r="I124" s="43" t="s">
        <v>429</v>
      </c>
      <c r="J124" s="43"/>
      <c r="K124" s="44"/>
    </row>
    <row r="125" spans="2:11" ht="30" customHeight="1" x14ac:dyDescent="0.3">
      <c r="B125" s="45"/>
      <c r="C125" s="37" t="str">
        <f>IFERROR(VLOOKUP(B125,Treespecies!$A$2:$D$178,2,0),"")</f>
        <v/>
      </c>
      <c r="D125" s="37"/>
      <c r="E125" s="37"/>
      <c r="F125" s="37"/>
      <c r="G125" s="37"/>
      <c r="H125" s="37"/>
      <c r="I125" s="37" t="s">
        <v>429</v>
      </c>
      <c r="J125" s="37"/>
      <c r="K125" s="46"/>
    </row>
    <row r="126" spans="2:11" ht="30" customHeight="1" x14ac:dyDescent="0.3">
      <c r="B126" s="42"/>
      <c r="C126" s="43" t="str">
        <f>IFERROR(VLOOKUP(B126,Treespecies!$A$2:$D$178,2,0),"")</f>
        <v/>
      </c>
      <c r="D126" s="43"/>
      <c r="E126" s="43"/>
      <c r="F126" s="43"/>
      <c r="G126" s="43"/>
      <c r="H126" s="43"/>
      <c r="I126" s="43" t="s">
        <v>429</v>
      </c>
      <c r="J126" s="43"/>
      <c r="K126" s="44"/>
    </row>
    <row r="127" spans="2:11" ht="30" customHeight="1" x14ac:dyDescent="0.3">
      <c r="B127" s="45"/>
      <c r="C127" s="37" t="str">
        <f>IFERROR(VLOOKUP(B127,Treespecies!$A$2:$D$178,2,0),"")</f>
        <v/>
      </c>
      <c r="D127" s="37"/>
      <c r="E127" s="37"/>
      <c r="F127" s="37"/>
      <c r="G127" s="37"/>
      <c r="H127" s="37"/>
      <c r="I127" s="37" t="s">
        <v>429</v>
      </c>
      <c r="J127" s="37"/>
      <c r="K127" s="46"/>
    </row>
    <row r="128" spans="2:11" ht="30" customHeight="1" x14ac:dyDescent="0.3">
      <c r="B128" s="42"/>
      <c r="C128" s="43" t="str">
        <f>IFERROR(VLOOKUP(B128,Treespecies!$A$2:$D$178,2,0),"")</f>
        <v/>
      </c>
      <c r="D128" s="43"/>
      <c r="E128" s="43"/>
      <c r="F128" s="43"/>
      <c r="G128" s="43"/>
      <c r="H128" s="43"/>
      <c r="I128" s="43" t="s">
        <v>429</v>
      </c>
      <c r="J128" s="43"/>
      <c r="K128" s="44"/>
    </row>
    <row r="129" spans="2:11" ht="30" customHeight="1" x14ac:dyDescent="0.3">
      <c r="B129" s="45"/>
      <c r="C129" s="37" t="str">
        <f>IFERROR(VLOOKUP(B129,Treespecies!$A$2:$D$178,2,0),"")</f>
        <v/>
      </c>
      <c r="D129" s="37"/>
      <c r="E129" s="37"/>
      <c r="F129" s="37"/>
      <c r="G129" s="37"/>
      <c r="H129" s="37"/>
      <c r="I129" s="37" t="s">
        <v>429</v>
      </c>
      <c r="J129" s="37"/>
      <c r="K129" s="46"/>
    </row>
    <row r="130" spans="2:11" ht="30" customHeight="1" x14ac:dyDescent="0.3">
      <c r="B130" s="42"/>
      <c r="C130" s="43" t="str">
        <f>IFERROR(VLOOKUP(B130,Treespecies!$A$2:$D$178,2,0),"")</f>
        <v/>
      </c>
      <c r="D130" s="43"/>
      <c r="E130" s="43"/>
      <c r="F130" s="43"/>
      <c r="G130" s="43"/>
      <c r="H130" s="43"/>
      <c r="I130" s="43" t="s">
        <v>429</v>
      </c>
      <c r="J130" s="43"/>
      <c r="K130" s="44"/>
    </row>
    <row r="131" spans="2:11" ht="30" customHeight="1" x14ac:dyDescent="0.3">
      <c r="B131" s="45"/>
      <c r="C131" s="37" t="str">
        <f>IFERROR(VLOOKUP(B131,Treespecies!$A$2:$D$178,2,0),"")</f>
        <v/>
      </c>
      <c r="D131" s="37"/>
      <c r="E131" s="37"/>
      <c r="F131" s="37"/>
      <c r="G131" s="37"/>
      <c r="H131" s="37"/>
      <c r="I131" s="37" t="s">
        <v>429</v>
      </c>
      <c r="J131" s="37"/>
      <c r="K131" s="46"/>
    </row>
    <row r="132" spans="2:11" ht="30" customHeight="1" x14ac:dyDescent="0.3">
      <c r="B132" s="42"/>
      <c r="C132" s="43" t="str">
        <f>IFERROR(VLOOKUP(B132,Treespecies!$A$2:$D$178,2,0),"")</f>
        <v/>
      </c>
      <c r="D132" s="43"/>
      <c r="E132" s="43"/>
      <c r="F132" s="43"/>
      <c r="G132" s="43"/>
      <c r="H132" s="43"/>
      <c r="I132" s="43" t="s">
        <v>429</v>
      </c>
      <c r="J132" s="43"/>
      <c r="K132" s="44"/>
    </row>
    <row r="133" spans="2:11" ht="30" customHeight="1" x14ac:dyDescent="0.3">
      <c r="B133" s="45"/>
      <c r="C133" s="37" t="str">
        <f>IFERROR(VLOOKUP(B133,Treespecies!$A$2:$D$178,2,0),"")</f>
        <v/>
      </c>
      <c r="D133" s="37"/>
      <c r="E133" s="37"/>
      <c r="F133" s="37"/>
      <c r="G133" s="37"/>
      <c r="H133" s="37"/>
      <c r="I133" s="37" t="s">
        <v>429</v>
      </c>
      <c r="J133" s="37"/>
      <c r="K133" s="46"/>
    </row>
    <row r="134" spans="2:11" ht="30" customHeight="1" x14ac:dyDescent="0.3">
      <c r="B134" s="42"/>
      <c r="C134" s="43" t="str">
        <f>IFERROR(VLOOKUP(B134,Treespecies!$A$2:$D$178,2,0),"")</f>
        <v/>
      </c>
      <c r="D134" s="43"/>
      <c r="E134" s="43"/>
      <c r="F134" s="43"/>
      <c r="G134" s="43"/>
      <c r="H134" s="43"/>
      <c r="I134" s="43" t="s">
        <v>429</v>
      </c>
      <c r="J134" s="43"/>
      <c r="K134" s="44"/>
    </row>
    <row r="135" spans="2:11" ht="30" customHeight="1" x14ac:dyDescent="0.3">
      <c r="B135" s="45"/>
      <c r="C135" s="37" t="str">
        <f>IFERROR(VLOOKUP(B135,Treespecies!$A$2:$D$178,2,0),"")</f>
        <v/>
      </c>
      <c r="D135" s="37"/>
      <c r="E135" s="37"/>
      <c r="F135" s="37"/>
      <c r="G135" s="37"/>
      <c r="H135" s="37"/>
      <c r="I135" s="37" t="s">
        <v>429</v>
      </c>
      <c r="J135" s="37"/>
      <c r="K135" s="46"/>
    </row>
    <row r="136" spans="2:11" ht="30" customHeight="1" x14ac:dyDescent="0.3">
      <c r="B136" s="42"/>
      <c r="C136" s="43" t="str">
        <f>IFERROR(VLOOKUP(B136,Treespecies!$A$2:$D$178,2,0),"")</f>
        <v/>
      </c>
      <c r="D136" s="43"/>
      <c r="E136" s="43"/>
      <c r="F136" s="43"/>
      <c r="G136" s="43"/>
      <c r="H136" s="43"/>
      <c r="I136" s="43" t="s">
        <v>429</v>
      </c>
      <c r="J136" s="43"/>
      <c r="K136" s="44"/>
    </row>
    <row r="137" spans="2:11" ht="30" customHeight="1" x14ac:dyDescent="0.3">
      <c r="B137" s="45"/>
      <c r="C137" s="37" t="str">
        <f>IFERROR(VLOOKUP(B137,Treespecies!$A$2:$D$178,2,0),"")</f>
        <v/>
      </c>
      <c r="D137" s="37"/>
      <c r="E137" s="37"/>
      <c r="F137" s="37"/>
      <c r="G137" s="37"/>
      <c r="H137" s="37"/>
      <c r="I137" s="37" t="s">
        <v>429</v>
      </c>
      <c r="J137" s="37"/>
      <c r="K137" s="46"/>
    </row>
    <row r="138" spans="2:11" ht="30" customHeight="1" x14ac:dyDescent="0.3">
      <c r="B138" s="42"/>
      <c r="C138" s="43" t="str">
        <f>IFERROR(VLOOKUP(B138,Treespecies!$A$2:$D$178,2,0),"")</f>
        <v/>
      </c>
      <c r="D138" s="43"/>
      <c r="E138" s="43"/>
      <c r="F138" s="43"/>
      <c r="G138" s="43"/>
      <c r="H138" s="43"/>
      <c r="I138" s="43" t="s">
        <v>429</v>
      </c>
      <c r="J138" s="43"/>
      <c r="K138" s="44"/>
    </row>
    <row r="139" spans="2:11" ht="30" customHeight="1" x14ac:dyDescent="0.3">
      <c r="B139" s="45"/>
      <c r="C139" s="37" t="str">
        <f>IFERROR(VLOOKUP(B139,Treespecies!$A$2:$D$178,2,0),"")</f>
        <v/>
      </c>
      <c r="D139" s="37"/>
      <c r="E139" s="37"/>
      <c r="F139" s="37"/>
      <c r="G139" s="37"/>
      <c r="H139" s="37"/>
      <c r="I139" s="37" t="s">
        <v>429</v>
      </c>
      <c r="J139" s="37"/>
      <c r="K139" s="46"/>
    </row>
    <row r="140" spans="2:11" ht="30" customHeight="1" x14ac:dyDescent="0.3">
      <c r="B140" s="42"/>
      <c r="C140" s="43" t="str">
        <f>IFERROR(VLOOKUP(B140,Treespecies!$A$2:$D$178,2,0),"")</f>
        <v/>
      </c>
      <c r="D140" s="43"/>
      <c r="E140" s="43"/>
      <c r="F140" s="43"/>
      <c r="G140" s="43"/>
      <c r="H140" s="43"/>
      <c r="I140" s="43" t="s">
        <v>429</v>
      </c>
      <c r="J140" s="43"/>
      <c r="K140" s="44"/>
    </row>
    <row r="141" spans="2:11" ht="30" customHeight="1" x14ac:dyDescent="0.3">
      <c r="B141" s="45"/>
      <c r="C141" s="37" t="str">
        <f>IFERROR(VLOOKUP(B141,Treespecies!$A$2:$D$178,2,0),"")</f>
        <v/>
      </c>
      <c r="D141" s="37"/>
      <c r="E141" s="37"/>
      <c r="F141" s="37"/>
      <c r="G141" s="37"/>
      <c r="H141" s="37"/>
      <c r="I141" s="37" t="s">
        <v>429</v>
      </c>
      <c r="J141" s="37"/>
      <c r="K141" s="46"/>
    </row>
    <row r="142" spans="2:11" ht="30" customHeight="1" x14ac:dyDescent="0.3">
      <c r="B142" s="42"/>
      <c r="C142" s="43" t="str">
        <f>IFERROR(VLOOKUP(B142,Treespecies!$A$2:$D$178,2,0),"")</f>
        <v/>
      </c>
      <c r="D142" s="43"/>
      <c r="E142" s="43"/>
      <c r="F142" s="43"/>
      <c r="G142" s="43"/>
      <c r="H142" s="43"/>
      <c r="I142" s="43" t="s">
        <v>429</v>
      </c>
      <c r="J142" s="43"/>
      <c r="K142" s="44"/>
    </row>
    <row r="143" spans="2:11" ht="30" customHeight="1" x14ac:dyDescent="0.3">
      <c r="B143" s="55"/>
      <c r="C143" s="38" t="str">
        <f>IFERROR(VLOOKUP(B143,Treespecies!$A$2:$D$178,2,0),"")</f>
        <v/>
      </c>
      <c r="D143" s="38"/>
      <c r="E143" s="48"/>
      <c r="F143" s="48"/>
      <c r="G143" s="48"/>
      <c r="H143" s="48"/>
      <c r="I143" s="48" t="s">
        <v>429</v>
      </c>
      <c r="J143" s="48"/>
      <c r="K143" s="49"/>
    </row>
    <row r="144" spans="2:11" x14ac:dyDescent="0.3">
      <c r="B144" s="53"/>
      <c r="C144" s="53"/>
      <c r="D144" s="56"/>
      <c r="E144" s="54"/>
      <c r="F144" s="54"/>
      <c r="G144" s="54"/>
      <c r="H144" s="54"/>
      <c r="I144" s="54"/>
      <c r="J144" s="54"/>
      <c r="K144" s="54"/>
    </row>
    <row r="145" spans="2:15" ht="60" customHeight="1" x14ac:dyDescent="0.3">
      <c r="B145" s="74" t="s">
        <v>424</v>
      </c>
      <c r="C145" s="158"/>
      <c r="D145" s="181"/>
      <c r="E145" s="182"/>
      <c r="F145" s="182"/>
      <c r="G145" s="182"/>
      <c r="H145" s="182"/>
      <c r="I145" s="182"/>
      <c r="J145" s="182"/>
      <c r="K145" s="182"/>
    </row>
    <row r="146" spans="2:15" x14ac:dyDescent="0.3">
      <c r="B146" s="30"/>
      <c r="C146" s="30"/>
      <c r="D146" s="58"/>
      <c r="E146" s="31"/>
      <c r="F146" s="31"/>
      <c r="G146" s="31"/>
      <c r="H146" s="31"/>
      <c r="I146" s="31"/>
      <c r="J146" s="31"/>
      <c r="K146" s="31"/>
    </row>
    <row r="147" spans="2:15" s="32" customFormat="1" ht="34.950000000000003" customHeight="1" x14ac:dyDescent="0.3">
      <c r="B147" s="175" t="s">
        <v>400</v>
      </c>
      <c r="C147" s="175"/>
      <c r="D147" s="175"/>
      <c r="E147" s="175"/>
      <c r="F147" s="175"/>
      <c r="G147" s="175"/>
      <c r="H147" s="175"/>
      <c r="I147" s="175"/>
      <c r="J147" s="175"/>
      <c r="K147" s="175"/>
    </row>
    <row r="148" spans="2:15" s="32" customFormat="1" ht="34.950000000000003" customHeight="1" x14ac:dyDescent="0.3">
      <c r="B148" s="74" t="s">
        <v>622</v>
      </c>
      <c r="C148" s="158"/>
      <c r="D148" s="184" t="s">
        <v>623</v>
      </c>
      <c r="E148" s="185"/>
      <c r="F148" s="185"/>
      <c r="G148" s="185"/>
      <c r="H148" s="185"/>
      <c r="I148" s="185"/>
      <c r="J148" s="185"/>
      <c r="K148" s="185"/>
    </row>
    <row r="149" spans="2:15" ht="40.200000000000003" customHeight="1" x14ac:dyDescent="0.3">
      <c r="B149" s="75" t="s">
        <v>26</v>
      </c>
      <c r="C149" s="154"/>
      <c r="D149" s="178" t="s">
        <v>607</v>
      </c>
      <c r="E149" s="179"/>
      <c r="F149" s="179"/>
      <c r="G149" s="179"/>
      <c r="H149" s="179"/>
      <c r="I149" s="179"/>
      <c r="J149" s="179"/>
      <c r="K149" s="179"/>
    </row>
    <row r="150" spans="2:15" ht="40.200000000000003" customHeight="1" x14ac:dyDescent="0.3">
      <c r="B150" s="74" t="s">
        <v>134</v>
      </c>
      <c r="C150" s="158"/>
      <c r="D150" s="178" t="s">
        <v>619</v>
      </c>
      <c r="E150" s="179"/>
      <c r="F150" s="179"/>
      <c r="G150" s="179"/>
      <c r="H150" s="179"/>
      <c r="I150" s="179"/>
      <c r="J150" s="179"/>
      <c r="K150" s="179"/>
    </row>
    <row r="151" spans="2:15" ht="40.200000000000003" customHeight="1" x14ac:dyDescent="0.3">
      <c r="B151" s="75" t="s">
        <v>27</v>
      </c>
      <c r="C151" s="154"/>
      <c r="D151" s="84"/>
      <c r="E151" s="83"/>
      <c r="F151" s="73"/>
      <c r="G151" s="73"/>
      <c r="H151" s="73"/>
      <c r="I151" s="73"/>
      <c r="J151" s="73"/>
      <c r="K151" s="73"/>
    </row>
    <row r="152" spans="2:15" ht="40.200000000000003" customHeight="1" x14ac:dyDescent="0.3">
      <c r="B152" s="75" t="s">
        <v>416</v>
      </c>
      <c r="C152" s="154"/>
      <c r="D152" s="84"/>
      <c r="E152" s="85"/>
      <c r="F152" s="73"/>
      <c r="G152" s="73"/>
      <c r="H152" s="73"/>
      <c r="I152" s="73"/>
      <c r="J152" s="73"/>
      <c r="K152" s="73"/>
    </row>
    <row r="153" spans="2:15" ht="40.200000000000003" customHeight="1" x14ac:dyDescent="0.3">
      <c r="B153" s="79" t="s">
        <v>424</v>
      </c>
      <c r="C153" s="159"/>
      <c r="D153" s="103"/>
      <c r="E153" s="81"/>
      <c r="F153" s="81"/>
      <c r="G153" s="81"/>
      <c r="H153" s="81"/>
      <c r="I153" s="81"/>
      <c r="J153" s="81"/>
      <c r="K153" s="81"/>
    </row>
    <row r="154" spans="2:15" x14ac:dyDescent="0.3">
      <c r="B154" s="30"/>
      <c r="C154" s="30"/>
      <c r="D154" s="62"/>
      <c r="E154" s="34"/>
      <c r="F154" s="34"/>
      <c r="G154" s="34"/>
      <c r="H154" s="31"/>
      <c r="I154" s="31"/>
      <c r="J154" s="31"/>
      <c r="K154" s="31"/>
    </row>
    <row r="155" spans="2:15" s="32" customFormat="1" ht="34.950000000000003" customHeight="1" x14ac:dyDescent="0.3">
      <c r="B155" s="175" t="s">
        <v>28</v>
      </c>
      <c r="C155" s="175"/>
      <c r="D155" s="175"/>
      <c r="E155" s="175"/>
      <c r="F155" s="175"/>
      <c r="G155" s="175"/>
      <c r="H155" s="175"/>
      <c r="I155" s="175"/>
      <c r="J155" s="175"/>
      <c r="K155" s="175"/>
    </row>
    <row r="156" spans="2:15" x14ac:dyDescent="0.3">
      <c r="B156" s="36"/>
      <c r="C156" s="36"/>
      <c r="D156" s="36"/>
      <c r="E156" s="36"/>
      <c r="F156" s="36"/>
      <c r="G156" s="36"/>
      <c r="H156" s="36"/>
      <c r="I156" s="31"/>
      <c r="J156" s="31"/>
      <c r="K156" s="31"/>
    </row>
    <row r="157" spans="2:15" ht="14.4" customHeight="1" x14ac:dyDescent="0.3">
      <c r="B157" s="173" t="s">
        <v>435</v>
      </c>
      <c r="C157" s="173"/>
      <c r="D157" s="174"/>
      <c r="E157" s="174"/>
      <c r="F157" s="174"/>
      <c r="G157" s="174"/>
      <c r="H157" s="174"/>
      <c r="I157" s="174"/>
      <c r="J157" s="174"/>
      <c r="K157" s="174"/>
    </row>
    <row r="158" spans="2:15" x14ac:dyDescent="0.3">
      <c r="B158" s="36"/>
      <c r="C158" s="36"/>
      <c r="D158" s="36"/>
      <c r="E158" s="36"/>
      <c r="F158" s="36"/>
      <c r="G158" s="36"/>
      <c r="H158" s="36"/>
      <c r="I158" s="31"/>
      <c r="J158" s="31"/>
      <c r="K158" s="31"/>
    </row>
    <row r="159" spans="2:15" ht="40.200000000000003" customHeight="1" x14ac:dyDescent="0.3">
      <c r="B159" s="50" t="s">
        <v>29</v>
      </c>
      <c r="C159" s="51"/>
      <c r="D159" s="51" t="s">
        <v>30</v>
      </c>
      <c r="E159" s="51" t="s">
        <v>31</v>
      </c>
      <c r="F159" s="51"/>
      <c r="G159" s="51"/>
      <c r="H159" s="131" t="s">
        <v>32</v>
      </c>
      <c r="I159" s="183" t="s">
        <v>423</v>
      </c>
      <c r="J159" s="183"/>
      <c r="K159" s="183"/>
      <c r="M159" s="132"/>
      <c r="N159" s="132"/>
      <c r="O159" s="132"/>
    </row>
    <row r="160" spans="2:15" ht="30" customHeight="1" x14ac:dyDescent="0.3">
      <c r="B160" s="110" t="s">
        <v>411</v>
      </c>
      <c r="C160" s="160"/>
      <c r="D160" s="111" t="s">
        <v>411</v>
      </c>
      <c r="E160" s="111" t="s">
        <v>411</v>
      </c>
      <c r="F160" s="97">
        <f>IF(E160="","",(IFERROR(VLOOKUP(E160,'Data validation &amp; Calc'!$A$29:$B$33,2,0),1)+IFERROR(VLOOKUP(D160,'Data validation &amp; Calc'!$A$24:$B$25,2,0),1)+IFERROR(VLOOKUP(B160,'Data validation &amp; Calc'!$A$18:$B$20,2,0),1)))</f>
        <v>3</v>
      </c>
      <c r="G160" s="133" t="b">
        <f>IF(H160&lt;&gt;"",ISNUMBER(H160),"")</f>
        <v>1</v>
      </c>
      <c r="H160" s="136">
        <v>0</v>
      </c>
      <c r="I160" s="146"/>
      <c r="J160" s="146"/>
      <c r="K160" s="150"/>
    </row>
    <row r="161" spans="2:11" ht="30" customHeight="1" x14ac:dyDescent="0.3">
      <c r="B161" s="66"/>
      <c r="C161" s="161"/>
      <c r="D161" s="60"/>
      <c r="E161" s="60"/>
      <c r="F161" s="97" t="str">
        <f>IF(E161="","",(IFERROR(VLOOKUP(E161,'Data validation &amp; Calc'!$A$29:$B$33,2,0),1)+IFERROR(VLOOKUP(D161,'Data validation &amp; Calc'!$A$24:$B$25,2,0),1)+IFERROR(VLOOKUP(B161,'Data validation &amp; Calc'!$A$18:$B$20,2,0),1)))</f>
        <v/>
      </c>
      <c r="G161" s="133" t="str">
        <f>IF(H161&lt;&gt;"",ISNUMBER(H161),"")</f>
        <v/>
      </c>
      <c r="H161" s="135"/>
      <c r="I161" s="147"/>
      <c r="J161" s="147"/>
      <c r="K161" s="151"/>
    </row>
    <row r="162" spans="2:11" ht="30" customHeight="1" x14ac:dyDescent="0.3">
      <c r="B162" s="67"/>
      <c r="C162" s="162"/>
      <c r="D162" s="61"/>
      <c r="E162" s="61"/>
      <c r="F162" s="97" t="str">
        <f>IF(E162="","",(IFERROR(VLOOKUP(E162,'Data validation &amp; Calc'!$A$29:$B$33,2,0),1)+IFERROR(VLOOKUP(D162,'Data validation &amp; Calc'!$A$24:$B$25,2,0),1)+IFERROR(VLOOKUP(B162,'Data validation &amp; Calc'!$A$18:$B$20,2,0),1)))</f>
        <v/>
      </c>
      <c r="G162" s="133" t="str">
        <f>IF(H162&lt;&gt;"",ISNUMBER(H162),"")</f>
        <v/>
      </c>
      <c r="H162" s="134"/>
      <c r="I162" s="148"/>
      <c r="J162" s="148"/>
      <c r="K162" s="152"/>
    </row>
    <row r="163" spans="2:11" ht="30" customHeight="1" x14ac:dyDescent="0.3">
      <c r="B163" s="66"/>
      <c r="C163" s="161"/>
      <c r="D163" s="60"/>
      <c r="E163" s="60"/>
      <c r="F163" s="97" t="str">
        <f>IF(E163="","",(IFERROR(VLOOKUP(E163,'Data validation &amp; Calc'!$A$29:$B$33,2,0),1)+IFERROR(VLOOKUP(D163,'Data validation &amp; Calc'!$A$24:$B$25,2,0),1)+IFERROR(VLOOKUP(B163,'Data validation &amp; Calc'!$A$18:$B$20,2,0),1)))</f>
        <v/>
      </c>
      <c r="G163" s="133" t="str">
        <f t="shared" ref="G163:G165" si="1">IF(H163&lt;&gt;"",ISNUMBER(H163),"")</f>
        <v/>
      </c>
      <c r="H163" s="135"/>
      <c r="I163" s="147"/>
      <c r="J163" s="147"/>
      <c r="K163" s="151"/>
    </row>
    <row r="164" spans="2:11" ht="30" customHeight="1" x14ac:dyDescent="0.3">
      <c r="B164" s="67"/>
      <c r="C164" s="162"/>
      <c r="D164" s="61"/>
      <c r="E164" s="64"/>
      <c r="F164" s="97" t="str">
        <f>IF(E164="","",(IFERROR(VLOOKUP(E164,'Data validation &amp; Calc'!$A$29:$B$33,2,0),1)+IFERROR(VLOOKUP(D164,'Data validation &amp; Calc'!$A$24:$B$25,2,0),1)+IFERROR(VLOOKUP(B164,'Data validation &amp; Calc'!$A$18:$B$20,2,0),1)))</f>
        <v/>
      </c>
      <c r="G164" s="133" t="str">
        <f t="shared" si="1"/>
        <v/>
      </c>
      <c r="H164" s="134"/>
      <c r="I164" s="148"/>
      <c r="J164" s="148"/>
      <c r="K164" s="152"/>
    </row>
    <row r="165" spans="2:11" ht="30" customHeight="1" x14ac:dyDescent="0.3">
      <c r="B165" s="68"/>
      <c r="C165" s="163"/>
      <c r="D165" s="63"/>
      <c r="E165" s="63"/>
      <c r="F165" s="137" t="str">
        <f>IF(E165="","",(IFERROR(VLOOKUP(E165,'Data validation &amp; Calc'!$A$29:$B$33,2,0),1)+IFERROR(VLOOKUP(D165,'Data validation &amp; Calc'!$A$24:$B$25,2,0),1)+IFERROR(VLOOKUP(B165,'Data validation &amp; Calc'!$A$18:$B$20,2,0),1)))</f>
        <v/>
      </c>
      <c r="G165" s="138" t="str">
        <f t="shared" si="1"/>
        <v/>
      </c>
      <c r="H165" s="139"/>
      <c r="I165" s="149"/>
      <c r="J165" s="149"/>
      <c r="K165" s="153"/>
    </row>
    <row r="166" spans="2:11" ht="14.4" customHeight="1" x14ac:dyDescent="0.3">
      <c r="B166" s="30"/>
      <c r="C166" s="30"/>
      <c r="D166" s="58"/>
      <c r="E166" s="31"/>
      <c r="F166" s="31"/>
      <c r="G166" s="31"/>
      <c r="H166" s="31"/>
      <c r="I166" s="31"/>
      <c r="J166" s="31"/>
      <c r="K166" s="31"/>
    </row>
    <row r="167" spans="2:11" ht="30" customHeight="1" x14ac:dyDescent="0.3">
      <c r="B167" s="75" t="s">
        <v>657</v>
      </c>
      <c r="C167" s="154"/>
      <c r="D167" s="117" t="s">
        <v>658</v>
      </c>
      <c r="E167" s="82"/>
      <c r="F167" s="82"/>
      <c r="G167" s="82"/>
      <c r="H167" s="82"/>
      <c r="I167" s="82"/>
      <c r="J167" s="82"/>
      <c r="K167" s="82"/>
    </row>
    <row r="168" spans="2:11" x14ac:dyDescent="0.3">
      <c r="B168" s="30"/>
      <c r="C168" s="30"/>
      <c r="D168" s="58"/>
      <c r="E168" s="31"/>
      <c r="F168" s="31"/>
      <c r="G168" s="31"/>
      <c r="H168" s="31"/>
      <c r="I168" s="31"/>
      <c r="J168" s="31"/>
      <c r="K168" s="31"/>
    </row>
    <row r="169" spans="2:11" ht="40.200000000000003" customHeight="1" x14ac:dyDescent="0.3">
      <c r="B169" s="50" t="s">
        <v>33</v>
      </c>
      <c r="C169" s="51"/>
      <c r="D169" s="51" t="s">
        <v>422</v>
      </c>
      <c r="E169" s="183" t="s">
        <v>423</v>
      </c>
      <c r="F169" s="183"/>
      <c r="G169" s="183"/>
      <c r="H169" s="183"/>
      <c r="I169" s="183"/>
      <c r="J169" s="183"/>
      <c r="K169" s="183"/>
    </row>
    <row r="170" spans="2:11" ht="30" customHeight="1" x14ac:dyDescent="0.3">
      <c r="B170" s="142" t="s">
        <v>34</v>
      </c>
      <c r="C170" s="164"/>
      <c r="D170" s="143">
        <v>0</v>
      </c>
      <c r="E170" s="112"/>
      <c r="F170" s="91"/>
      <c r="G170" s="91" t="b">
        <f>IF(D170&lt;&gt;"",ISNUMBER(D170),"")</f>
        <v>1</v>
      </c>
      <c r="H170" s="91"/>
      <c r="I170" s="91"/>
      <c r="J170" s="91"/>
      <c r="K170" s="92"/>
    </row>
    <row r="171" spans="2:11" ht="30" customHeight="1" x14ac:dyDescent="0.3">
      <c r="B171" s="66" t="s">
        <v>35</v>
      </c>
      <c r="C171" s="165"/>
      <c r="D171" s="129">
        <v>0</v>
      </c>
      <c r="E171" s="113"/>
      <c r="F171" s="93"/>
      <c r="G171" s="95" t="b">
        <f t="shared" ref="G171:G173" si="2">IF(D171&lt;&gt;"",ISNUMBER(D171),"")</f>
        <v>1</v>
      </c>
      <c r="H171" s="93"/>
      <c r="I171" s="93"/>
      <c r="J171" s="93"/>
      <c r="K171" s="94"/>
    </row>
    <row r="172" spans="2:11" ht="30" customHeight="1" x14ac:dyDescent="0.3">
      <c r="B172" s="67" t="s">
        <v>36</v>
      </c>
      <c r="C172" s="166"/>
      <c r="D172" s="130">
        <v>0</v>
      </c>
      <c r="E172" s="114"/>
      <c r="F172" s="95"/>
      <c r="G172" s="95" t="b">
        <f t="shared" si="2"/>
        <v>1</v>
      </c>
      <c r="H172" s="95"/>
      <c r="I172" s="95"/>
      <c r="J172" s="95"/>
      <c r="K172" s="96"/>
    </row>
    <row r="173" spans="2:11" ht="30" customHeight="1" x14ac:dyDescent="0.3">
      <c r="B173" s="68" t="s">
        <v>37</v>
      </c>
      <c r="C173" s="163"/>
      <c r="D173" s="115">
        <v>0</v>
      </c>
      <c r="E173" s="144"/>
      <c r="F173" s="140"/>
      <c r="G173" s="145" t="b">
        <f t="shared" si="2"/>
        <v>1</v>
      </c>
      <c r="H173" s="140"/>
      <c r="I173" s="140"/>
      <c r="J173" s="140"/>
      <c r="K173" s="141"/>
    </row>
    <row r="174" spans="2:11" x14ac:dyDescent="0.3">
      <c r="B174" s="30"/>
      <c r="C174" s="30"/>
      <c r="D174" s="58"/>
      <c r="E174" s="31"/>
      <c r="F174" s="31"/>
      <c r="G174" s="31"/>
      <c r="H174" s="31"/>
      <c r="I174" s="31"/>
      <c r="J174" s="31"/>
      <c r="K174" s="31"/>
    </row>
    <row r="175" spans="2:11" s="32" customFormat="1" ht="34.950000000000003" customHeight="1" x14ac:dyDescent="0.3">
      <c r="B175" s="175" t="s">
        <v>401</v>
      </c>
      <c r="C175" s="175"/>
      <c r="D175" s="175"/>
      <c r="E175" s="175"/>
      <c r="F175" s="175"/>
      <c r="G175" s="175"/>
      <c r="H175" s="175"/>
      <c r="I175" s="175"/>
      <c r="J175" s="175"/>
      <c r="K175" s="175"/>
    </row>
    <row r="176" spans="2:11" ht="40.200000000000003" customHeight="1" x14ac:dyDescent="0.3">
      <c r="B176" s="74" t="s">
        <v>604</v>
      </c>
      <c r="C176" s="158"/>
      <c r="D176" s="116"/>
      <c r="E176" s="72" t="s">
        <v>605</v>
      </c>
      <c r="F176" s="72"/>
      <c r="G176" s="72" t="str">
        <f>IF(D176&lt;&gt;"",ISNUMBER(D176),"")</f>
        <v/>
      </c>
      <c r="H176" s="72"/>
      <c r="I176" s="72"/>
      <c r="J176" s="72"/>
      <c r="K176" s="72"/>
    </row>
    <row r="177" spans="2:11" ht="60" customHeight="1" x14ac:dyDescent="0.3">
      <c r="B177" s="75" t="s">
        <v>529</v>
      </c>
      <c r="C177" s="154"/>
      <c r="D177" s="117"/>
      <c r="E177" s="73" t="s">
        <v>606</v>
      </c>
      <c r="F177" s="73"/>
      <c r="G177" s="72" t="str">
        <f t="shared" ref="G177:G178" si="3">IF(D177&lt;&gt;"",ISNUMBER(D177),"")</f>
        <v/>
      </c>
      <c r="H177" s="73"/>
      <c r="I177" s="73"/>
      <c r="J177" s="73"/>
      <c r="K177" s="73"/>
    </row>
    <row r="178" spans="2:11" ht="40.200000000000003" customHeight="1" x14ac:dyDescent="0.3">
      <c r="B178" s="75" t="s">
        <v>39</v>
      </c>
      <c r="C178" s="154"/>
      <c r="D178" s="118"/>
      <c r="E178" s="73"/>
      <c r="F178" s="73"/>
      <c r="G178" s="72" t="str">
        <f t="shared" si="3"/>
        <v/>
      </c>
      <c r="H178" s="73"/>
      <c r="I178" s="73"/>
      <c r="J178" s="73"/>
      <c r="K178" s="73"/>
    </row>
    <row r="179" spans="2:11" ht="40.200000000000003" customHeight="1" x14ac:dyDescent="0.3">
      <c r="B179" s="75" t="s">
        <v>528</v>
      </c>
      <c r="C179" s="154"/>
      <c r="D179" s="117"/>
      <c r="E179" s="73"/>
      <c r="F179" s="73"/>
      <c r="G179" s="73"/>
      <c r="H179" s="73"/>
      <c r="I179" s="73"/>
      <c r="J179" s="73"/>
      <c r="K179" s="73"/>
    </row>
    <row r="180" spans="2:11" ht="30" customHeight="1" x14ac:dyDescent="0.3">
      <c r="B180" s="86" t="s">
        <v>527</v>
      </c>
      <c r="C180" s="167"/>
      <c r="D180" s="117"/>
      <c r="E180" s="73"/>
      <c r="F180" s="73"/>
      <c r="G180" s="73"/>
      <c r="H180" s="73"/>
      <c r="I180" s="73"/>
      <c r="J180" s="73"/>
      <c r="K180" s="73"/>
    </row>
    <row r="181" spans="2:11" ht="30" customHeight="1" x14ac:dyDescent="0.3">
      <c r="B181" s="86" t="s">
        <v>525</v>
      </c>
      <c r="C181" s="167"/>
      <c r="D181" s="117"/>
      <c r="E181" s="73"/>
      <c r="F181" s="73"/>
      <c r="G181" s="73"/>
      <c r="H181" s="73"/>
      <c r="I181" s="73"/>
      <c r="J181" s="73"/>
      <c r="K181" s="73"/>
    </row>
    <row r="182" spans="2:11" ht="30" customHeight="1" x14ac:dyDescent="0.3">
      <c r="B182" s="86" t="s">
        <v>526</v>
      </c>
      <c r="C182" s="167"/>
      <c r="D182" s="118"/>
      <c r="E182" s="73"/>
      <c r="F182" s="73"/>
      <c r="G182" s="73"/>
      <c r="H182" s="73"/>
      <c r="I182" s="73"/>
      <c r="J182" s="73"/>
      <c r="K182" s="73"/>
    </row>
    <row r="183" spans="2:11" ht="30" customHeight="1" x14ac:dyDescent="0.3">
      <c r="B183" s="86" t="s">
        <v>44</v>
      </c>
      <c r="C183" s="167"/>
      <c r="D183" s="117"/>
      <c r="E183" s="73"/>
      <c r="F183" s="73"/>
      <c r="G183" s="73"/>
      <c r="H183" s="73"/>
      <c r="I183" s="73"/>
      <c r="J183" s="73"/>
      <c r="K183" s="73"/>
    </row>
    <row r="184" spans="2:11" ht="30" customHeight="1" x14ac:dyDescent="0.3">
      <c r="B184" s="75" t="s">
        <v>45</v>
      </c>
      <c r="C184" s="154"/>
      <c r="D184" s="118"/>
      <c r="E184" s="73"/>
      <c r="F184" s="73"/>
      <c r="G184" s="73"/>
      <c r="H184" s="73"/>
      <c r="I184" s="73"/>
      <c r="J184" s="73"/>
      <c r="K184" s="73"/>
    </row>
    <row r="185" spans="2:11" ht="40.200000000000003" customHeight="1" x14ac:dyDescent="0.3">
      <c r="B185" s="75" t="s">
        <v>46</v>
      </c>
      <c r="C185" s="159"/>
      <c r="D185" s="155"/>
      <c r="E185" s="73"/>
      <c r="F185" s="73"/>
      <c r="G185" s="73"/>
      <c r="H185" s="73"/>
      <c r="I185" s="73"/>
      <c r="J185" s="73"/>
      <c r="K185" s="73"/>
    </row>
    <row r="186" spans="2:11" ht="81" customHeight="1" x14ac:dyDescent="0.3">
      <c r="B186" s="154" t="s">
        <v>624</v>
      </c>
      <c r="C186" s="33"/>
      <c r="D186" s="156" t="s">
        <v>627</v>
      </c>
      <c r="E186" s="73" t="str">
        <f>IF(D48&lt;&gt;"England","N.B. Currently only applicable to English projects","Additional information on habitat types and condition will be required to assess suitability")</f>
        <v>N.B. Currently only applicable to English projects</v>
      </c>
      <c r="F186" s="73"/>
      <c r="G186" s="73"/>
      <c r="H186" s="73"/>
      <c r="I186" s="73"/>
      <c r="J186" s="73"/>
      <c r="K186" s="73"/>
    </row>
    <row r="187" spans="2:11" ht="40.200000000000003" customHeight="1" x14ac:dyDescent="0.3">
      <c r="B187" s="75" t="s">
        <v>424</v>
      </c>
      <c r="C187" s="158"/>
      <c r="D187" s="116"/>
      <c r="E187" s="73"/>
      <c r="F187" s="73"/>
      <c r="G187" s="73"/>
      <c r="H187" s="73"/>
      <c r="I187" s="73"/>
      <c r="J187" s="73"/>
      <c r="K187" s="73"/>
    </row>
    <row r="188" spans="2:11" x14ac:dyDescent="0.3">
      <c r="B188" s="30"/>
      <c r="C188" s="30"/>
      <c r="D188" s="58"/>
      <c r="E188" s="31"/>
      <c r="F188" s="31"/>
      <c r="G188" s="31"/>
      <c r="H188" s="31"/>
      <c r="I188" s="31"/>
      <c r="J188" s="31"/>
      <c r="K188" s="31"/>
    </row>
    <row r="189" spans="2:11" x14ac:dyDescent="0.3">
      <c r="E189" s="31"/>
      <c r="F189" s="31"/>
      <c r="G189" s="31"/>
      <c r="H189" s="31"/>
      <c r="I189" s="31"/>
      <c r="J189" s="31"/>
      <c r="K189" s="31"/>
    </row>
    <row r="190" spans="2:11" ht="40.200000000000003" customHeight="1" x14ac:dyDescent="0.3">
      <c r="B190" s="180" t="s">
        <v>420</v>
      </c>
      <c r="C190" s="180"/>
      <c r="D190" s="180"/>
      <c r="E190" s="180"/>
      <c r="F190" s="180"/>
      <c r="G190" s="180"/>
      <c r="H190" s="180"/>
      <c r="I190" s="180"/>
      <c r="J190" s="180"/>
      <c r="K190" s="180"/>
    </row>
    <row r="191" spans="2:11" x14ac:dyDescent="0.3"/>
    <row r="192" spans="2:11" hidden="1" x14ac:dyDescent="0.3">
      <c r="B192" s="30" t="s">
        <v>380</v>
      </c>
      <c r="C192" s="30"/>
      <c r="D192" s="58" t="s">
        <v>289</v>
      </c>
    </row>
    <row r="195" x14ac:dyDescent="0.3"/>
    <row r="196" x14ac:dyDescent="0.3"/>
    <row r="197" x14ac:dyDescent="0.3"/>
    <row r="205" x14ac:dyDescent="0.3"/>
    <row r="206" x14ac:dyDescent="0.3"/>
    <row r="209" x14ac:dyDescent="0.3"/>
    <row r="210" x14ac:dyDescent="0.3"/>
    <row r="211" x14ac:dyDescent="0.3"/>
    <row r="212" x14ac:dyDescent="0.3"/>
    <row r="213" x14ac:dyDescent="0.3"/>
    <row r="214" x14ac:dyDescent="0.3"/>
    <row r="217" x14ac:dyDescent="0.3"/>
  </sheetData>
  <sheetProtection algorithmName="SHA-512" hashValue="hwsoJ/aBJfBS5T9mlouFK8eHahmByxZno0pKSz1sLmrZ47QJXRcmJIOQdETqvl72/Fg5dhx/VCyrCaPPibpkzA==" saltValue="cOlOwjtVos4MJ3Kzzac6MA==" spinCount="100000" sheet="1" deleteColumns="0" deleteRows="0" sort="0" autoFilter="0" pivotTables="0"/>
  <mergeCells count="24">
    <mergeCell ref="B190:K190"/>
    <mergeCell ref="B65:K65"/>
    <mergeCell ref="B147:K147"/>
    <mergeCell ref="B155:K155"/>
    <mergeCell ref="B175:K175"/>
    <mergeCell ref="B157:K157"/>
    <mergeCell ref="D145:K145"/>
    <mergeCell ref="E169:K169"/>
    <mergeCell ref="I159:K159"/>
    <mergeCell ref="D148:K148"/>
    <mergeCell ref="D149:K149"/>
    <mergeCell ref="D150:K150"/>
    <mergeCell ref="B6:K6"/>
    <mergeCell ref="B7:K10"/>
    <mergeCell ref="B67:K67"/>
    <mergeCell ref="B11:K11"/>
    <mergeCell ref="B19:K19"/>
    <mergeCell ref="B28:K28"/>
    <mergeCell ref="B36:K36"/>
    <mergeCell ref="B46:K46"/>
    <mergeCell ref="D15:K15"/>
    <mergeCell ref="D14:K14"/>
    <mergeCell ref="D13:K13"/>
    <mergeCell ref="D58:K58"/>
  </mergeCells>
  <conditionalFormatting sqref="D1:D6 D191:D1048576 D154:D156 D188 D11:D15 D18:D66 D146:D152 D174:D186 D158:D168 D68:D144">
    <cfRule type="containsText" dxfId="32" priority="36" operator="containsText" text="here">
      <formula>NOT(ISERROR(SEARCH("here",D1)))</formula>
    </cfRule>
  </conditionalFormatting>
  <conditionalFormatting sqref="D177:F177 E189:K189 B191:K1048576 B190:C190 B169:C169 B174:K176 B154:K156 B188:K188 B68:K68 B11:K12 D15 J69:K118 B1:K1 B2:F2 H2:K2 B3:K6 B178:F178 G177:K178 B158:K158 B13:D14 B18:K50 B52:K57 I51:K51 B51:G51 B146:K147 B159:H165 B179:K186 B166:K166 B168:K168 D167:K167 B151:K152 B148:D150 B70:H118 B69 D69:H69 B119:K144 B59:K66 B58:D58">
    <cfRule type="containsText" dxfId="31" priority="37" operator="containsText" text="please">
      <formula>NOT(ISERROR(SEARCH("please",B1)))</formula>
    </cfRule>
  </conditionalFormatting>
  <conditionalFormatting sqref="D153">
    <cfRule type="containsText" dxfId="30" priority="34" operator="containsText" text="text">
      <formula>NOT(ISERROR(SEARCH("text",D153)))</formula>
    </cfRule>
  </conditionalFormatting>
  <conditionalFormatting sqref="B153:K153">
    <cfRule type="containsText" dxfId="29" priority="35" operator="containsText" text="please">
      <formula>NOT(ISERROR(SEARCH("please",B153)))</formula>
    </cfRule>
  </conditionalFormatting>
  <conditionalFormatting sqref="D187">
    <cfRule type="containsText" dxfId="28" priority="32" operator="containsText" text="text">
      <formula>NOT(ISERROR(SEARCH("text",D187)))</formula>
    </cfRule>
  </conditionalFormatting>
  <conditionalFormatting sqref="B187:K187">
    <cfRule type="containsText" dxfId="27" priority="33" operator="containsText" text="please">
      <formula>NOT(ISERROR(SEARCH("please",B187)))</formula>
    </cfRule>
  </conditionalFormatting>
  <conditionalFormatting sqref="D145">
    <cfRule type="containsText" dxfId="26" priority="30" operator="containsText" text="text">
      <formula>NOT(ISERROR(SEARCH("text",D145)))</formula>
    </cfRule>
  </conditionalFormatting>
  <conditionalFormatting sqref="B145:D145">
    <cfRule type="containsText" dxfId="25" priority="31" operator="containsText" text="please">
      <formula>NOT(ISERROR(SEARCH("please",B145)))</formula>
    </cfRule>
  </conditionalFormatting>
  <conditionalFormatting sqref="D170:D173">
    <cfRule type="cellIs" dxfId="24" priority="6" operator="equal">
      <formula>0</formula>
    </cfRule>
    <cfRule type="containsText" dxfId="23" priority="28" operator="containsText" text="here">
      <formula>NOT(ISERROR(SEARCH("here",D170)))</formula>
    </cfRule>
  </conditionalFormatting>
  <conditionalFormatting sqref="B170:E173">
    <cfRule type="containsText" dxfId="22" priority="29" operator="containsText" text="please">
      <formula>NOT(ISERROR(SEARCH("please",B170)))</formula>
    </cfRule>
  </conditionalFormatting>
  <conditionalFormatting sqref="G4">
    <cfRule type="cellIs" dxfId="21" priority="26" operator="equal">
      <formula>0</formula>
    </cfRule>
    <cfRule type="cellIs" dxfId="20" priority="27" operator="greaterThan">
      <formula>0</formula>
    </cfRule>
  </conditionalFormatting>
  <conditionalFormatting sqref="G53:G57">
    <cfRule type="cellIs" dxfId="19" priority="25" operator="equal">
      <formula>FALSE</formula>
    </cfRule>
  </conditionalFormatting>
  <conditionalFormatting sqref="G160:G165">
    <cfRule type="cellIs" dxfId="18" priority="24" operator="equal">
      <formula>FALSE</formula>
    </cfRule>
  </conditionalFormatting>
  <conditionalFormatting sqref="G170:G173">
    <cfRule type="cellIs" dxfId="17" priority="23" operator="equal">
      <formula>FALSE</formula>
    </cfRule>
  </conditionalFormatting>
  <conditionalFormatting sqref="G176:G178">
    <cfRule type="cellIs" dxfId="16" priority="22" operator="equal">
      <formula>FALSE</formula>
    </cfRule>
  </conditionalFormatting>
  <conditionalFormatting sqref="F160:F165">
    <cfRule type="cellIs" dxfId="15" priority="20" operator="greaterThan">
      <formula>0</formula>
    </cfRule>
    <cfRule type="cellIs" dxfId="14" priority="21" operator="equal">
      <formula>FALSE</formula>
    </cfRule>
  </conditionalFormatting>
  <conditionalFormatting sqref="F51:G51">
    <cfRule type="containsText" dxfId="13" priority="19" operator="containsText" text="[">
      <formula>NOT(ISERROR(SEARCH("[",F51)))</formula>
    </cfRule>
  </conditionalFormatting>
  <conditionalFormatting sqref="D16">
    <cfRule type="containsText" dxfId="12" priority="11" operator="containsText" text="here">
      <formula>NOT(ISERROR(SEARCH("here",D16)))</formula>
    </cfRule>
  </conditionalFormatting>
  <conditionalFormatting sqref="B16:D16">
    <cfRule type="containsText" dxfId="11" priority="12" operator="containsText" text="please">
      <formula>NOT(ISERROR(SEARCH("please",B16)))</formula>
    </cfRule>
  </conditionalFormatting>
  <conditionalFormatting sqref="D17">
    <cfRule type="cellIs" dxfId="10" priority="8" operator="equal">
      <formula>0</formula>
    </cfRule>
    <cfRule type="containsText" dxfId="9" priority="9" operator="containsText" text="here">
      <formula>NOT(ISERROR(SEARCH("here",D17)))</formula>
    </cfRule>
  </conditionalFormatting>
  <conditionalFormatting sqref="B17:D17">
    <cfRule type="containsText" dxfId="8" priority="10" operator="containsText" text="please">
      <formula>NOT(ISERROR(SEARCH("please",B17)))</formula>
    </cfRule>
  </conditionalFormatting>
  <conditionalFormatting sqref="H160">
    <cfRule type="cellIs" dxfId="7" priority="7" operator="equal">
      <formula>0</formula>
    </cfRule>
  </conditionalFormatting>
  <conditionalFormatting sqref="B186:K186">
    <cfRule type="expression" dxfId="6" priority="5">
      <formula>$D$48&lt;&gt;"England"</formula>
    </cfRule>
  </conditionalFormatting>
  <conditionalFormatting sqref="D186">
    <cfRule type="expression" dxfId="5" priority="4">
      <formula>$D$48&lt;&gt;"England"</formula>
    </cfRule>
  </conditionalFormatting>
  <conditionalFormatting sqref="C70:C118">
    <cfRule type="containsText" dxfId="4" priority="3" operator="containsText" text="here">
      <formula>NOT(ISERROR(SEARCH("here",C70)))</formula>
    </cfRule>
  </conditionalFormatting>
  <conditionalFormatting sqref="C119:C143">
    <cfRule type="containsText" dxfId="3" priority="1" operator="containsText" text="here">
      <formula>NOT(ISERROR(SEARCH("here",C119)))</formula>
    </cfRule>
  </conditionalFormatting>
  <dataValidations count="4">
    <dataValidation type="decimal" errorStyle="information" allowBlank="1" showInputMessage="1" showErrorMessage="1" errorTitle="Please enter numerical values" error="Please enter the numerical value only. For comments and clarifications, please use the Comments column." sqref="D170:D173" xr:uid="{5C75ADF2-7468-4334-AD9F-E7CFABA6DDFF}">
      <formula1>0</formula1>
      <formula2>5000</formula2>
    </dataValidation>
    <dataValidation type="decimal" errorStyle="information" allowBlank="1" showInputMessage="1" showErrorMessage="1" errorTitle="Please enter numerical value" error="Please enter the numerical value only. For comments and clarifications, please use the space at the end of this section." sqref="D176:D177" xr:uid="{775A4905-7ECF-425F-8081-5F017E16E554}">
      <formula1>0</formula1>
      <formula2>50000</formula2>
    </dataValidation>
    <dataValidation type="decimal" errorStyle="information" allowBlank="1" showInputMessage="1" showErrorMessage="1" errorTitle="Please enter numerical value" error="Please enter the numerical value only. For comments and clarifications, please use the space at the end of this section." sqref="D53:D56" xr:uid="{70E6C410-0C77-4B9B-B12B-22ED4055589D}">
      <formula1>-100</formula1>
      <formula2>50000</formula2>
    </dataValidation>
    <dataValidation errorStyle="information" allowBlank="1" showInputMessage="1" showErrorMessage="1" errorTitle="Please enter numerical value" error="Please enter the numerical value only. For comments and clarifications, please use the space at the end of this section." sqref="D57:D58" xr:uid="{8C1D895F-8C7C-462C-AF99-29FB18181C7A}"/>
  </dataValidations>
  <pageMargins left="0.70866141732283472" right="0.70866141732283472" top="0.74803149606299213" bottom="0.74803149606299213" header="0.31496062992125984" footer="0.31496062992125984"/>
  <pageSetup paperSize="9" scale="59" fitToHeight="0"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xr:uid="{714F59E1-ED39-4DDD-8731-5CC87270B642}">
          <x14:formula1>
            <xm:f>'Data validation &amp; Calc'!$A$17:$A$20</xm:f>
          </x14:formula1>
          <xm:sqref>B160:C165</xm:sqref>
        </x14:dataValidation>
        <x14:dataValidation type="list" allowBlank="1" showInputMessage="1" xr:uid="{7C0CAEA3-7EEB-4A5D-8351-EEAD17B99645}">
          <x14:formula1>
            <xm:f>'Data validation &amp; Calc'!$A$23:$A$25</xm:f>
          </x14:formula1>
          <xm:sqref>D160:D165</xm:sqref>
        </x14:dataValidation>
        <x14:dataValidation type="list" allowBlank="1" showInputMessage="1" xr:uid="{4D2F96F0-242D-41A2-9CFD-7A0AD631FB4D}">
          <x14:formula1>
            <xm:f>'Data validation &amp; Calc'!$A$9:$A$14</xm:f>
          </x14:formula1>
          <xm:sqref>D48</xm:sqref>
        </x14:dataValidation>
        <x14:dataValidation type="list" allowBlank="1" showInputMessage="1" xr:uid="{5A4E7F94-9C84-487F-BC70-7227BD1A38B2}">
          <x14:formula1>
            <xm:f>'Data validation &amp; Calc'!$A$2:$A$6</xm:f>
          </x14:formula1>
          <xm:sqref>D20</xm:sqref>
        </x14:dataValidation>
        <x14:dataValidation type="list" allowBlank="1" showInputMessage="1" xr:uid="{C043CC9F-7D3F-4FFF-9B7E-D66E0B7D000D}">
          <x14:formula1>
            <xm:f>'Data validation &amp; Calc'!$A$36:$A$44</xm:f>
          </x14:formula1>
          <xm:sqref>D59</xm:sqref>
        </x14:dataValidation>
        <x14:dataValidation type="list" allowBlank="1" showInputMessage="1" xr:uid="{13B9D709-CFFD-4270-888E-47C31EAF3958}">
          <x14:formula1>
            <xm:f>'Data validation &amp; Calc'!$A$47:$A$53</xm:f>
          </x14:formula1>
          <xm:sqref>D60</xm:sqref>
        </x14:dataValidation>
        <x14:dataValidation type="list" allowBlank="1" showInputMessage="1" xr:uid="{572E3FE8-AF4A-4939-B652-2E1B7EFDB3B4}">
          <x14:formula1>
            <xm:f>'Data validation &amp; Calc'!$A$28:$A$33</xm:f>
          </x14:formula1>
          <xm:sqref>E160:E165</xm:sqref>
        </x14:dataValidation>
        <x14:dataValidation type="list" errorStyle="information" allowBlank="1" showInputMessage="1" showErrorMessage="1" errorTitle="Please use dropdown" error="Please select from drop-down, adding any additional information at the end of this section. " xr:uid="{4BA0F916-9690-426C-AEE8-96F083A6661C}">
          <x14:formula1>
            <xm:f>'Data validation &amp; Calc'!$F$2:$F$6</xm:f>
          </x14:formula1>
          <xm:sqref>I119:I143</xm:sqref>
        </x14:dataValidation>
        <x14:dataValidation type="list" allowBlank="1" showInputMessage="1" showErrorMessage="1" xr:uid="{8A706525-C16D-4808-8502-BAEDEE88CCA9}">
          <x14:formula1>
            <xm:f>'Data validation &amp; Calc'!$A$56:$A$60</xm:f>
          </x14:formula1>
          <xm:sqref>D186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D99DE-C27D-470A-BBB4-F957B8E6D909}">
  <dimension ref="A1:G56"/>
  <sheetViews>
    <sheetView workbookViewId="0">
      <selection activeCell="B32" sqref="B32"/>
    </sheetView>
  </sheetViews>
  <sheetFormatPr defaultRowHeight="14.4" x14ac:dyDescent="0.3"/>
  <cols>
    <col min="1" max="1" width="11.6640625" bestFit="1" customWidth="1"/>
    <col min="2" max="2" width="16.77734375" bestFit="1" customWidth="1"/>
    <col min="3" max="3" width="10.33203125" bestFit="1" customWidth="1"/>
    <col min="6" max="7" width="0" hidden="1" customWidth="1"/>
  </cols>
  <sheetData>
    <row r="1" spans="1:7" x14ac:dyDescent="0.3">
      <c r="A1" s="1" t="s">
        <v>697</v>
      </c>
      <c r="B1">
        <f>'Data validation &amp; Calc'!F53</f>
        <v>0</v>
      </c>
    </row>
    <row r="2" spans="1:7" x14ac:dyDescent="0.3">
      <c r="A2" s="1" t="s">
        <v>698</v>
      </c>
      <c r="B2">
        <f>'Application - Forest Carbon Ltd'!C51</f>
        <v>0</v>
      </c>
    </row>
    <row r="3" spans="1:7" x14ac:dyDescent="0.3">
      <c r="A3" s="1" t="s">
        <v>699</v>
      </c>
      <c r="B3" t="str">
        <f>'Application - Forest Carbon Ltd'!F51</f>
        <v>[Lat here]</v>
      </c>
      <c r="C3" t="str">
        <f>'Application - Forest Carbon Ltd'!G51</f>
        <v>[Long here]</v>
      </c>
    </row>
    <row r="4" spans="1:7" x14ac:dyDescent="0.3">
      <c r="A4" s="1" t="s">
        <v>701</v>
      </c>
      <c r="B4">
        <f>'Application - Forest Carbon Ltd'!C53</f>
        <v>0</v>
      </c>
    </row>
    <row r="5" spans="1:7" x14ac:dyDescent="0.3">
      <c r="A5" s="1" t="s">
        <v>700</v>
      </c>
      <c r="B5">
        <f>'Application - Forest Carbon Ltd'!C54</f>
        <v>0</v>
      </c>
    </row>
    <row r="7" spans="1:7" hidden="1" x14ac:dyDescent="0.3">
      <c r="A7" s="1"/>
      <c r="B7" t="s">
        <v>260</v>
      </c>
      <c r="F7" t="s">
        <v>160</v>
      </c>
      <c r="G7" t="s">
        <v>160</v>
      </c>
    </row>
    <row r="8" spans="1:7" hidden="1" x14ac:dyDescent="0.3">
      <c r="B8" t="s">
        <v>690</v>
      </c>
      <c r="F8" t="s">
        <v>164</v>
      </c>
      <c r="G8" t="s">
        <v>164</v>
      </c>
    </row>
    <row r="9" spans="1:7" hidden="1" x14ac:dyDescent="0.3">
      <c r="B9" t="s">
        <v>204</v>
      </c>
      <c r="F9" t="s">
        <v>168</v>
      </c>
      <c r="G9" t="s">
        <v>168</v>
      </c>
    </row>
    <row r="10" spans="1:7" hidden="1" x14ac:dyDescent="0.3">
      <c r="B10" t="s">
        <v>238</v>
      </c>
      <c r="F10" t="s">
        <v>660</v>
      </c>
      <c r="G10" t="s">
        <v>173</v>
      </c>
    </row>
    <row r="11" spans="1:7" hidden="1" x14ac:dyDescent="0.3">
      <c r="B11" t="s">
        <v>242</v>
      </c>
      <c r="F11" t="s">
        <v>609</v>
      </c>
      <c r="G11" t="s">
        <v>186</v>
      </c>
    </row>
    <row r="12" spans="1:7" hidden="1" x14ac:dyDescent="0.3">
      <c r="B12" t="s">
        <v>230</v>
      </c>
      <c r="F12" t="s">
        <v>661</v>
      </c>
      <c r="G12" t="s">
        <v>214</v>
      </c>
    </row>
    <row r="13" spans="1:7" hidden="1" x14ac:dyDescent="0.3">
      <c r="B13" t="s">
        <v>247</v>
      </c>
      <c r="F13" t="s">
        <v>662</v>
      </c>
      <c r="G13" t="s">
        <v>214</v>
      </c>
    </row>
    <row r="14" spans="1:7" hidden="1" x14ac:dyDescent="0.3">
      <c r="B14" t="s">
        <v>691</v>
      </c>
      <c r="F14" t="s">
        <v>216</v>
      </c>
      <c r="G14" t="s">
        <v>214</v>
      </c>
    </row>
    <row r="15" spans="1:7" hidden="1" x14ac:dyDescent="0.3">
      <c r="B15" t="s">
        <v>160</v>
      </c>
      <c r="F15" t="s">
        <v>663</v>
      </c>
      <c r="G15" t="s">
        <v>230</v>
      </c>
    </row>
    <row r="16" spans="1:7" hidden="1" x14ac:dyDescent="0.3">
      <c r="B16" t="s">
        <v>692</v>
      </c>
      <c r="F16" t="s">
        <v>159</v>
      </c>
      <c r="G16" t="s">
        <v>160</v>
      </c>
    </row>
    <row r="17" spans="1:7" hidden="1" x14ac:dyDescent="0.3">
      <c r="B17" t="s">
        <v>164</v>
      </c>
      <c r="F17" t="s">
        <v>664</v>
      </c>
      <c r="G17" t="s">
        <v>214</v>
      </c>
    </row>
    <row r="18" spans="1:7" hidden="1" x14ac:dyDescent="0.3">
      <c r="B18" t="s">
        <v>168</v>
      </c>
      <c r="F18" t="s">
        <v>665</v>
      </c>
      <c r="G18" t="s">
        <v>214</v>
      </c>
    </row>
    <row r="19" spans="1:7" hidden="1" x14ac:dyDescent="0.3">
      <c r="B19" t="s">
        <v>173</v>
      </c>
      <c r="F19" t="s">
        <v>666</v>
      </c>
      <c r="G19" t="s">
        <v>214</v>
      </c>
    </row>
    <row r="20" spans="1:7" hidden="1" x14ac:dyDescent="0.3">
      <c r="B20" t="s">
        <v>186</v>
      </c>
      <c r="F20" t="s">
        <v>667</v>
      </c>
      <c r="G20" t="s">
        <v>260</v>
      </c>
    </row>
    <row r="21" spans="1:7" hidden="1" x14ac:dyDescent="0.3">
      <c r="B21" t="s">
        <v>192</v>
      </c>
      <c r="F21" t="s">
        <v>171</v>
      </c>
      <c r="G21" t="s">
        <v>173</v>
      </c>
    </row>
    <row r="22" spans="1:7" hidden="1" x14ac:dyDescent="0.3">
      <c r="B22" t="s">
        <v>196</v>
      </c>
      <c r="F22" t="s">
        <v>229</v>
      </c>
      <c r="G22" t="s">
        <v>690</v>
      </c>
    </row>
    <row r="23" spans="1:7" hidden="1" x14ac:dyDescent="0.3">
      <c r="B23" t="s">
        <v>599</v>
      </c>
      <c r="F23" t="s">
        <v>198</v>
      </c>
      <c r="G23" t="s">
        <v>200</v>
      </c>
    </row>
    <row r="24" spans="1:7" hidden="1" x14ac:dyDescent="0.3">
      <c r="B24" t="s">
        <v>610</v>
      </c>
      <c r="F24" t="s">
        <v>248</v>
      </c>
      <c r="G24" t="s">
        <v>250</v>
      </c>
    </row>
    <row r="25" spans="1:7" hidden="1" x14ac:dyDescent="0.3">
      <c r="B25" t="s">
        <v>200</v>
      </c>
      <c r="F25" t="s">
        <v>668</v>
      </c>
      <c r="G25" t="s">
        <v>160</v>
      </c>
    </row>
    <row r="26" spans="1:7" hidden="1" x14ac:dyDescent="0.3">
      <c r="B26" t="s">
        <v>208</v>
      </c>
      <c r="F26" t="s">
        <v>669</v>
      </c>
      <c r="G26" t="s">
        <v>250</v>
      </c>
    </row>
    <row r="27" spans="1:7" hidden="1" x14ac:dyDescent="0.3">
      <c r="B27" t="s">
        <v>233</v>
      </c>
      <c r="F27" t="s">
        <v>191</v>
      </c>
      <c r="G27" t="s">
        <v>192</v>
      </c>
    </row>
    <row r="28" spans="1:7" hidden="1" x14ac:dyDescent="0.3">
      <c r="B28" t="s">
        <v>244</v>
      </c>
      <c r="F28" t="s">
        <v>196</v>
      </c>
      <c r="G28" t="s">
        <v>196</v>
      </c>
    </row>
    <row r="29" spans="1:7" hidden="1" x14ac:dyDescent="0.3">
      <c r="B29" t="s">
        <v>250</v>
      </c>
      <c r="F29" t="s">
        <v>600</v>
      </c>
      <c r="G29" t="s">
        <v>599</v>
      </c>
    </row>
    <row r="30" spans="1:7" hidden="1" x14ac:dyDescent="0.3">
      <c r="B30" t="s">
        <v>214</v>
      </c>
      <c r="F30" t="s">
        <v>219</v>
      </c>
      <c r="G30" t="s">
        <v>214</v>
      </c>
    </row>
    <row r="31" spans="1:7" x14ac:dyDescent="0.3">
      <c r="A31" s="1" t="s">
        <v>693</v>
      </c>
      <c r="B31" s="1" t="s">
        <v>694</v>
      </c>
      <c r="C31" s="1" t="s">
        <v>695</v>
      </c>
      <c r="D31" s="1" t="s">
        <v>696</v>
      </c>
      <c r="F31" t="s">
        <v>218</v>
      </c>
      <c r="G31" t="s">
        <v>214</v>
      </c>
    </row>
    <row r="32" spans="1:7" x14ac:dyDescent="0.3">
      <c r="A32" t="str">
        <f>'Application - Forest Carbon Ltd'!C119</f>
        <v/>
      </c>
      <c r="B32" t="str">
        <f>IFERROR(VLOOKUP(A32,$F$7:$G$55,2,0),"")</f>
        <v/>
      </c>
      <c r="C32">
        <f>'Data validation &amp; Calc'!F28</f>
        <v>0</v>
      </c>
      <c r="D32">
        <f t="shared" ref="D32:D56" si="0">IFERROR(C32/$B$1,0)</f>
        <v>0</v>
      </c>
      <c r="F32" t="s">
        <v>670</v>
      </c>
      <c r="G32" t="s">
        <v>230</v>
      </c>
    </row>
    <row r="33" spans="1:7" x14ac:dyDescent="0.3">
      <c r="A33" t="str">
        <f>'Application - Forest Carbon Ltd'!C120</f>
        <v/>
      </c>
      <c r="B33" t="str">
        <f t="shared" ref="B33:B56" si="1">IFERROR(VLOOKUP(A33,$F$7:$G$55,2,0),"")</f>
        <v/>
      </c>
      <c r="C33">
        <f>'Data validation &amp; Calc'!F29</f>
        <v>0</v>
      </c>
      <c r="D33">
        <f t="shared" si="0"/>
        <v>0</v>
      </c>
      <c r="F33" t="s">
        <v>671</v>
      </c>
      <c r="G33" t="s">
        <v>200</v>
      </c>
    </row>
    <row r="34" spans="1:7" x14ac:dyDescent="0.3">
      <c r="A34" t="str">
        <f>'Application - Forest Carbon Ltd'!C121</f>
        <v/>
      </c>
      <c r="B34" t="str">
        <f t="shared" si="1"/>
        <v/>
      </c>
      <c r="C34">
        <f>'Data validation &amp; Calc'!F30</f>
        <v>0</v>
      </c>
      <c r="D34">
        <f t="shared" si="0"/>
        <v>0</v>
      </c>
      <c r="F34" t="s">
        <v>257</v>
      </c>
      <c r="G34" t="s">
        <v>204</v>
      </c>
    </row>
    <row r="35" spans="1:7" x14ac:dyDescent="0.3">
      <c r="A35" t="str">
        <f>'Application - Forest Carbon Ltd'!C122</f>
        <v/>
      </c>
      <c r="B35" t="str">
        <f t="shared" si="1"/>
        <v/>
      </c>
      <c r="C35">
        <f>'Data validation &amp; Calc'!F31</f>
        <v>0</v>
      </c>
      <c r="D35">
        <f t="shared" si="0"/>
        <v>0</v>
      </c>
      <c r="F35" t="s">
        <v>672</v>
      </c>
      <c r="G35" t="s">
        <v>208</v>
      </c>
    </row>
    <row r="36" spans="1:7" x14ac:dyDescent="0.3">
      <c r="A36" t="str">
        <f>'Application - Forest Carbon Ltd'!C123</f>
        <v/>
      </c>
      <c r="B36" t="str">
        <f t="shared" si="1"/>
        <v/>
      </c>
      <c r="C36">
        <f>'Data validation &amp; Calc'!F32</f>
        <v>0</v>
      </c>
      <c r="D36">
        <f t="shared" si="0"/>
        <v>0</v>
      </c>
      <c r="F36" t="s">
        <v>222</v>
      </c>
      <c r="G36" t="s">
        <v>214</v>
      </c>
    </row>
    <row r="37" spans="1:7" x14ac:dyDescent="0.3">
      <c r="A37" t="str">
        <f>'Application - Forest Carbon Ltd'!C124</f>
        <v/>
      </c>
      <c r="B37" t="str">
        <f t="shared" si="1"/>
        <v/>
      </c>
      <c r="C37">
        <f>'Data validation &amp; Calc'!F33</f>
        <v>0</v>
      </c>
      <c r="D37">
        <f t="shared" si="0"/>
        <v>0</v>
      </c>
      <c r="F37" t="s">
        <v>673</v>
      </c>
      <c r="G37" t="s">
        <v>230</v>
      </c>
    </row>
    <row r="38" spans="1:7" x14ac:dyDescent="0.3">
      <c r="A38" t="str">
        <f>'Application - Forest Carbon Ltd'!C125</f>
        <v/>
      </c>
      <c r="B38" t="str">
        <f t="shared" si="1"/>
        <v/>
      </c>
      <c r="C38">
        <f>'Data validation &amp; Calc'!F34</f>
        <v>0</v>
      </c>
      <c r="D38">
        <f t="shared" si="0"/>
        <v>0</v>
      </c>
      <c r="F38" t="s">
        <v>674</v>
      </c>
      <c r="G38" t="s">
        <v>691</v>
      </c>
    </row>
    <row r="39" spans="1:7" x14ac:dyDescent="0.3">
      <c r="A39" t="str">
        <f>'Application - Forest Carbon Ltd'!C126</f>
        <v/>
      </c>
      <c r="B39" t="str">
        <f t="shared" si="1"/>
        <v/>
      </c>
      <c r="C39">
        <f>'Data validation &amp; Calc'!F35</f>
        <v>0</v>
      </c>
      <c r="D39">
        <f t="shared" si="0"/>
        <v>0</v>
      </c>
      <c r="F39" t="s">
        <v>256</v>
      </c>
      <c r="G39" t="s">
        <v>250</v>
      </c>
    </row>
    <row r="40" spans="1:7" x14ac:dyDescent="0.3">
      <c r="A40" t="str">
        <f>'Application - Forest Carbon Ltd'!C127</f>
        <v/>
      </c>
      <c r="B40" t="str">
        <f t="shared" si="1"/>
        <v/>
      </c>
      <c r="C40">
        <f>'Data validation &amp; Calc'!F36</f>
        <v>0</v>
      </c>
      <c r="D40">
        <f t="shared" si="0"/>
        <v>0</v>
      </c>
      <c r="F40" t="s">
        <v>209</v>
      </c>
      <c r="G40" t="s">
        <v>208</v>
      </c>
    </row>
    <row r="41" spans="1:7" x14ac:dyDescent="0.3">
      <c r="A41" t="str">
        <f>'Application - Forest Carbon Ltd'!C128</f>
        <v/>
      </c>
      <c r="B41" t="str">
        <f t="shared" si="1"/>
        <v/>
      </c>
      <c r="C41">
        <f>'Data validation &amp; Calc'!F37</f>
        <v>0</v>
      </c>
      <c r="D41">
        <f t="shared" si="0"/>
        <v>0</v>
      </c>
      <c r="F41" t="s">
        <v>675</v>
      </c>
      <c r="G41" t="s">
        <v>214</v>
      </c>
    </row>
    <row r="42" spans="1:7" x14ac:dyDescent="0.3">
      <c r="A42" t="str">
        <f>'Application - Forest Carbon Ltd'!C129</f>
        <v/>
      </c>
      <c r="B42" t="str">
        <f t="shared" si="1"/>
        <v/>
      </c>
      <c r="C42">
        <f>'Data validation &amp; Calc'!F38</f>
        <v>0</v>
      </c>
      <c r="D42">
        <f t="shared" si="0"/>
        <v>0</v>
      </c>
      <c r="F42" t="s">
        <v>676</v>
      </c>
      <c r="G42" t="s">
        <v>208</v>
      </c>
    </row>
    <row r="43" spans="1:7" x14ac:dyDescent="0.3">
      <c r="A43" t="str">
        <f>'Application - Forest Carbon Ltd'!C130</f>
        <v/>
      </c>
      <c r="B43" t="str">
        <f t="shared" si="1"/>
        <v/>
      </c>
      <c r="C43">
        <f>'Data validation &amp; Calc'!F39</f>
        <v>0</v>
      </c>
      <c r="D43">
        <f t="shared" si="0"/>
        <v>0</v>
      </c>
      <c r="F43" t="s">
        <v>233</v>
      </c>
      <c r="G43" t="s">
        <v>233</v>
      </c>
    </row>
    <row r="44" spans="1:7" x14ac:dyDescent="0.3">
      <c r="A44" t="str">
        <f>'Application - Forest Carbon Ltd'!C131</f>
        <v/>
      </c>
      <c r="B44" t="str">
        <f t="shared" si="1"/>
        <v/>
      </c>
      <c r="C44">
        <f>'Data validation &amp; Calc'!F40</f>
        <v>0</v>
      </c>
      <c r="D44">
        <f t="shared" si="0"/>
        <v>0</v>
      </c>
      <c r="F44" t="s">
        <v>237</v>
      </c>
      <c r="G44" t="s">
        <v>238</v>
      </c>
    </row>
    <row r="45" spans="1:7" x14ac:dyDescent="0.3">
      <c r="A45" t="str">
        <f>'Application - Forest Carbon Ltd'!C132</f>
        <v/>
      </c>
      <c r="B45" t="str">
        <f t="shared" si="1"/>
        <v/>
      </c>
      <c r="C45">
        <f>'Data validation &amp; Calc'!F41</f>
        <v>0</v>
      </c>
      <c r="D45">
        <f t="shared" si="0"/>
        <v>0</v>
      </c>
      <c r="F45" t="s">
        <v>206</v>
      </c>
      <c r="G45" t="s">
        <v>208</v>
      </c>
    </row>
    <row r="46" spans="1:7" x14ac:dyDescent="0.3">
      <c r="A46" t="str">
        <f>'Application - Forest Carbon Ltd'!C133</f>
        <v/>
      </c>
      <c r="B46" t="str">
        <f t="shared" si="1"/>
        <v/>
      </c>
      <c r="C46">
        <f>'Data validation &amp; Calc'!F42</f>
        <v>0</v>
      </c>
      <c r="D46">
        <f t="shared" si="0"/>
        <v>0</v>
      </c>
      <c r="F46" t="s">
        <v>174</v>
      </c>
      <c r="G46" t="s">
        <v>173</v>
      </c>
    </row>
    <row r="47" spans="1:7" x14ac:dyDescent="0.3">
      <c r="A47" t="str">
        <f>'Application - Forest Carbon Ltd'!C134</f>
        <v/>
      </c>
      <c r="B47" t="str">
        <f t="shared" si="1"/>
        <v/>
      </c>
      <c r="C47">
        <f>'Data validation &amp; Calc'!F43</f>
        <v>0</v>
      </c>
      <c r="D47">
        <f t="shared" si="0"/>
        <v>0</v>
      </c>
      <c r="F47" t="s">
        <v>243</v>
      </c>
      <c r="G47" t="s">
        <v>242</v>
      </c>
    </row>
    <row r="48" spans="1:7" x14ac:dyDescent="0.3">
      <c r="A48" t="str">
        <f>'Application - Forest Carbon Ltd'!C135</f>
        <v/>
      </c>
      <c r="B48" t="str">
        <f t="shared" si="1"/>
        <v/>
      </c>
      <c r="C48">
        <f>'Data validation &amp; Calc'!F44</f>
        <v>0</v>
      </c>
      <c r="D48">
        <f t="shared" si="0"/>
        <v>0</v>
      </c>
      <c r="F48" t="s">
        <v>677</v>
      </c>
      <c r="G48" t="s">
        <v>214</v>
      </c>
    </row>
    <row r="49" spans="1:7" x14ac:dyDescent="0.3">
      <c r="A49" t="str">
        <f>'Application - Forest Carbon Ltd'!C136</f>
        <v/>
      </c>
      <c r="B49" t="str">
        <f t="shared" si="1"/>
        <v/>
      </c>
      <c r="C49">
        <f>'Data validation &amp; Calc'!F45</f>
        <v>0</v>
      </c>
      <c r="D49">
        <f t="shared" si="0"/>
        <v>0</v>
      </c>
      <c r="F49" t="s">
        <v>678</v>
      </c>
      <c r="G49" t="s">
        <v>214</v>
      </c>
    </row>
    <row r="50" spans="1:7" x14ac:dyDescent="0.3">
      <c r="A50" t="str">
        <f>'Application - Forest Carbon Ltd'!C137</f>
        <v/>
      </c>
      <c r="B50" t="str">
        <f t="shared" si="1"/>
        <v/>
      </c>
      <c r="C50">
        <f>'Data validation &amp; Calc'!F46</f>
        <v>0</v>
      </c>
      <c r="D50">
        <f t="shared" si="0"/>
        <v>0</v>
      </c>
      <c r="F50" t="s">
        <v>244</v>
      </c>
      <c r="G50" t="s">
        <v>244</v>
      </c>
    </row>
    <row r="51" spans="1:7" x14ac:dyDescent="0.3">
      <c r="A51" t="str">
        <f>'Application - Forest Carbon Ltd'!C138</f>
        <v/>
      </c>
      <c r="B51" t="str">
        <f t="shared" si="1"/>
        <v/>
      </c>
      <c r="C51">
        <f>'Data validation &amp; Calc'!F47</f>
        <v>0</v>
      </c>
      <c r="D51">
        <f t="shared" si="0"/>
        <v>0</v>
      </c>
      <c r="F51" t="s">
        <v>679</v>
      </c>
      <c r="G51" t="s">
        <v>247</v>
      </c>
    </row>
    <row r="52" spans="1:7" x14ac:dyDescent="0.3">
      <c r="A52" t="str">
        <f>'Application - Forest Carbon Ltd'!C139</f>
        <v/>
      </c>
      <c r="B52" t="str">
        <f t="shared" si="1"/>
        <v/>
      </c>
      <c r="C52">
        <f>'Data validation &amp; Calc'!F48</f>
        <v>0</v>
      </c>
      <c r="D52">
        <f t="shared" si="0"/>
        <v>0</v>
      </c>
      <c r="F52" t="s">
        <v>680</v>
      </c>
      <c r="G52" t="s">
        <v>250</v>
      </c>
    </row>
    <row r="53" spans="1:7" x14ac:dyDescent="0.3">
      <c r="A53" t="str">
        <f>'Application - Forest Carbon Ltd'!C140</f>
        <v/>
      </c>
      <c r="B53" t="str">
        <f t="shared" si="1"/>
        <v/>
      </c>
      <c r="C53">
        <f>'Data validation &amp; Calc'!F49</f>
        <v>0</v>
      </c>
      <c r="D53">
        <f t="shared" si="0"/>
        <v>0</v>
      </c>
      <c r="F53" t="s">
        <v>681</v>
      </c>
      <c r="G53" t="s">
        <v>186</v>
      </c>
    </row>
    <row r="54" spans="1:7" x14ac:dyDescent="0.3">
      <c r="A54" t="str">
        <f>'Application - Forest Carbon Ltd'!C141</f>
        <v/>
      </c>
      <c r="B54" t="str">
        <f t="shared" si="1"/>
        <v/>
      </c>
      <c r="C54">
        <f>'Data validation &amp; Calc'!F50</f>
        <v>0</v>
      </c>
      <c r="D54">
        <f t="shared" si="0"/>
        <v>0</v>
      </c>
      <c r="F54" t="s">
        <v>682</v>
      </c>
      <c r="G54" t="s">
        <v>214</v>
      </c>
    </row>
    <row r="55" spans="1:7" x14ac:dyDescent="0.3">
      <c r="A55" t="str">
        <f>'Application - Forest Carbon Ltd'!C142</f>
        <v/>
      </c>
      <c r="B55" t="str">
        <f t="shared" si="1"/>
        <v/>
      </c>
      <c r="C55">
        <f>'Data validation &amp; Calc'!F51</f>
        <v>0</v>
      </c>
      <c r="D55">
        <f t="shared" si="0"/>
        <v>0</v>
      </c>
      <c r="F55" t="s">
        <v>684</v>
      </c>
      <c r="G55" t="s">
        <v>214</v>
      </c>
    </row>
    <row r="56" spans="1:7" x14ac:dyDescent="0.3">
      <c r="A56" t="str">
        <f>'Application - Forest Carbon Ltd'!C143</f>
        <v/>
      </c>
      <c r="B56" t="str">
        <f t="shared" si="1"/>
        <v/>
      </c>
      <c r="C56">
        <f>'Data validation &amp; Calc'!F52</f>
        <v>0</v>
      </c>
      <c r="D56">
        <f t="shared" si="0"/>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9"/>
  <sheetViews>
    <sheetView workbookViewId="0">
      <selection activeCell="E2" sqref="E2"/>
    </sheetView>
  </sheetViews>
  <sheetFormatPr defaultRowHeight="14.4" x14ac:dyDescent="0.3"/>
  <cols>
    <col min="1" max="1" width="26.109375" customWidth="1"/>
    <col min="5" max="5" width="16.33203125" bestFit="1" customWidth="1"/>
  </cols>
  <sheetData>
    <row r="1" spans="1:7" ht="58.95" customHeight="1" x14ac:dyDescent="0.3">
      <c r="A1" s="87">
        <f>SUM(B2:C49)+G1</f>
        <v>7</v>
      </c>
      <c r="B1" t="s">
        <v>531</v>
      </c>
      <c r="C1" t="s">
        <v>532</v>
      </c>
      <c r="E1" t="s">
        <v>598</v>
      </c>
      <c r="F1">
        <f>25-SUM(F2:F26)</f>
        <v>25</v>
      </c>
      <c r="G1">
        <f>IF(F1&lt;COUNTA('Application - Forest Carbon Ltd'!B119:B143),1,0)</f>
        <v>0</v>
      </c>
    </row>
    <row r="2" spans="1:7" x14ac:dyDescent="0.3">
      <c r="A2" s="33" t="s">
        <v>15</v>
      </c>
      <c r="B2">
        <f>IF(ISNUMBER('Application - Forest Carbon Ltd'!D53),0,1)</f>
        <v>1</v>
      </c>
      <c r="E2" t="str">
        <f>IF('Data validation &amp; Calc'!C28="Woody shrub","",'Data validation &amp; Calc'!C28)</f>
        <v/>
      </c>
      <c r="F2" t="str">
        <f>IFERROR(E2,1)</f>
        <v/>
      </c>
    </row>
    <row r="3" spans="1:7" x14ac:dyDescent="0.3">
      <c r="A3" s="33" t="s">
        <v>16</v>
      </c>
      <c r="B3">
        <f>IF(ISNUMBER('Application - Forest Carbon Ltd'!D54),0,1)</f>
        <v>1</v>
      </c>
      <c r="C3">
        <f>IF(SUM('Application - Forest Carbon Ltd'!D119:D143)='Application - Forest Carbon Ltd'!D54,0,1)</f>
        <v>0</v>
      </c>
      <c r="E3" t="str">
        <f>IF('Data validation &amp; Calc'!C29="Woody shrub","",'Data validation &amp; Calc'!C29)</f>
        <v/>
      </c>
      <c r="F3" t="str">
        <f t="shared" ref="F3:F26" si="0">IFERROR(E3,1)</f>
        <v/>
      </c>
    </row>
    <row r="4" spans="1:7" x14ac:dyDescent="0.3">
      <c r="A4" s="33" t="s">
        <v>17</v>
      </c>
      <c r="B4">
        <f>IF(ISNUMBER('Application - Forest Carbon Ltd'!D55),0,1)</f>
        <v>1</v>
      </c>
      <c r="E4" t="str">
        <f>IF('Data validation &amp; Calc'!C30="Woody shrub","",'Data validation &amp; Calc'!C30)</f>
        <v/>
      </c>
      <c r="F4" t="str">
        <f t="shared" si="0"/>
        <v/>
      </c>
    </row>
    <row r="5" spans="1:7" x14ac:dyDescent="0.3">
      <c r="A5" s="33" t="s">
        <v>18</v>
      </c>
      <c r="B5">
        <f>IF(ISNUMBER('Application - Forest Carbon Ltd'!D56),0,1)</f>
        <v>1</v>
      </c>
      <c r="E5" t="str">
        <f>IF('Data validation &amp; Calc'!C31="Woody shrub","",'Data validation &amp; Calc'!C31)</f>
        <v/>
      </c>
      <c r="F5" t="str">
        <f t="shared" si="0"/>
        <v/>
      </c>
    </row>
    <row r="6" spans="1:7" x14ac:dyDescent="0.3">
      <c r="A6" s="33" t="s">
        <v>539</v>
      </c>
      <c r="B6" t="str">
        <f>IF('Application - Forest Carbon Ltd'!D119="","",IF(ISNUMBER('Application - Forest Carbon Ltd'!D119),0,1))</f>
        <v/>
      </c>
      <c r="C6">
        <f>IF(SUM('Application - Forest Carbon Ltd'!D119:D143)='Application - Forest Carbon Ltd'!D54,0,1)</f>
        <v>0</v>
      </c>
      <c r="E6" t="str">
        <f>IF('Data validation &amp; Calc'!C32="Woody shrub","",'Data validation &amp; Calc'!C32)</f>
        <v/>
      </c>
      <c r="F6" t="str">
        <f t="shared" si="0"/>
        <v/>
      </c>
    </row>
    <row r="7" spans="1:7" x14ac:dyDescent="0.3">
      <c r="A7" s="33" t="s">
        <v>540</v>
      </c>
      <c r="B7" t="str">
        <f>IF('Application - Forest Carbon Ltd'!D120="","",IF(ISNUMBER('Application - Forest Carbon Ltd'!D120),0,1))</f>
        <v/>
      </c>
      <c r="E7" t="str">
        <f>IF('Data validation &amp; Calc'!C33="Woody shrub","",'Data validation &amp; Calc'!C33)</f>
        <v/>
      </c>
      <c r="F7" t="str">
        <f t="shared" si="0"/>
        <v/>
      </c>
    </row>
    <row r="8" spans="1:7" x14ac:dyDescent="0.3">
      <c r="A8" s="33" t="s">
        <v>541</v>
      </c>
      <c r="B8" t="str">
        <f>IF('Application - Forest Carbon Ltd'!D121="","",IF(ISNUMBER('Application - Forest Carbon Ltd'!D121),0,1))</f>
        <v/>
      </c>
      <c r="E8" t="str">
        <f>IF('Data validation &amp; Calc'!C34="Woody shrub","",'Data validation &amp; Calc'!C34)</f>
        <v/>
      </c>
      <c r="F8" t="str">
        <f t="shared" si="0"/>
        <v/>
      </c>
    </row>
    <row r="9" spans="1:7" x14ac:dyDescent="0.3">
      <c r="A9" s="33" t="s">
        <v>542</v>
      </c>
      <c r="B9" t="str">
        <f>IF('Application - Forest Carbon Ltd'!D122="","",IF(ISNUMBER('Application - Forest Carbon Ltd'!D122),0,1))</f>
        <v/>
      </c>
      <c r="E9" t="str">
        <f>IF('Data validation &amp; Calc'!C35="Woody shrub","",'Data validation &amp; Calc'!C35)</f>
        <v/>
      </c>
      <c r="F9" t="str">
        <f t="shared" si="0"/>
        <v/>
      </c>
    </row>
    <row r="10" spans="1:7" x14ac:dyDescent="0.3">
      <c r="A10" s="33" t="s">
        <v>543</v>
      </c>
      <c r="B10" t="str">
        <f>IF('Application - Forest Carbon Ltd'!D123="","",IF(ISNUMBER('Application - Forest Carbon Ltd'!D123),0,1))</f>
        <v/>
      </c>
      <c r="E10" t="str">
        <f>IF('Data validation &amp; Calc'!C36="Woody shrub","",'Data validation &amp; Calc'!C36)</f>
        <v/>
      </c>
      <c r="F10" t="str">
        <f t="shared" si="0"/>
        <v/>
      </c>
    </row>
    <row r="11" spans="1:7" x14ac:dyDescent="0.3">
      <c r="A11" s="33" t="s">
        <v>544</v>
      </c>
      <c r="B11" t="str">
        <f>IF('Application - Forest Carbon Ltd'!D124="","",IF(ISNUMBER('Application - Forest Carbon Ltd'!D124),0,1))</f>
        <v/>
      </c>
      <c r="E11" t="str">
        <f>IF('Data validation &amp; Calc'!C37="Woody shrub","",'Data validation &amp; Calc'!C37)</f>
        <v/>
      </c>
      <c r="F11" t="str">
        <f t="shared" si="0"/>
        <v/>
      </c>
    </row>
    <row r="12" spans="1:7" x14ac:dyDescent="0.3">
      <c r="A12" s="33" t="s">
        <v>545</v>
      </c>
      <c r="B12" t="str">
        <f>IF('Application - Forest Carbon Ltd'!D125="","",IF(ISNUMBER('Application - Forest Carbon Ltd'!D125),0,1))</f>
        <v/>
      </c>
      <c r="E12" t="str">
        <f>IF('Data validation &amp; Calc'!C38="Woody shrub","",'Data validation &amp; Calc'!C38)</f>
        <v/>
      </c>
      <c r="F12" t="str">
        <f t="shared" si="0"/>
        <v/>
      </c>
    </row>
    <row r="13" spans="1:7" x14ac:dyDescent="0.3">
      <c r="A13" s="33" t="s">
        <v>546</v>
      </c>
      <c r="B13" t="str">
        <f>IF('Application - Forest Carbon Ltd'!D126="","",IF(ISNUMBER('Application - Forest Carbon Ltd'!D126),0,1))</f>
        <v/>
      </c>
      <c r="E13" t="str">
        <f>IF('Data validation &amp; Calc'!C39="Woody shrub","",'Data validation &amp; Calc'!C39)</f>
        <v/>
      </c>
      <c r="F13" t="str">
        <f t="shared" si="0"/>
        <v/>
      </c>
    </row>
    <row r="14" spans="1:7" x14ac:dyDescent="0.3">
      <c r="A14" s="33" t="s">
        <v>547</v>
      </c>
      <c r="B14" t="str">
        <f>IF('Application - Forest Carbon Ltd'!D127="","",IF(ISNUMBER('Application - Forest Carbon Ltd'!D127),0,1))</f>
        <v/>
      </c>
      <c r="E14" t="str">
        <f>IF('Data validation &amp; Calc'!C40="Woody shrub","",'Data validation &amp; Calc'!C40)</f>
        <v/>
      </c>
      <c r="F14" t="str">
        <f t="shared" si="0"/>
        <v/>
      </c>
    </row>
    <row r="15" spans="1:7" x14ac:dyDescent="0.3">
      <c r="A15" s="33" t="s">
        <v>548</v>
      </c>
      <c r="B15" t="str">
        <f>IF('Application - Forest Carbon Ltd'!D128="","",IF(ISNUMBER('Application - Forest Carbon Ltd'!D128),0,1))</f>
        <v/>
      </c>
      <c r="E15" t="str">
        <f>IF('Data validation &amp; Calc'!C41="Woody shrub","",'Data validation &amp; Calc'!C41)</f>
        <v/>
      </c>
      <c r="F15" t="str">
        <f t="shared" si="0"/>
        <v/>
      </c>
    </row>
    <row r="16" spans="1:7" x14ac:dyDescent="0.3">
      <c r="A16" s="33" t="s">
        <v>549</v>
      </c>
      <c r="B16" t="str">
        <f>IF('Application - Forest Carbon Ltd'!D129="","",IF(ISNUMBER('Application - Forest Carbon Ltd'!D129),0,1))</f>
        <v/>
      </c>
      <c r="E16" t="str">
        <f>IF('Data validation &amp; Calc'!C42="Woody shrub","",'Data validation &amp; Calc'!C42)</f>
        <v/>
      </c>
      <c r="F16" t="str">
        <f t="shared" si="0"/>
        <v/>
      </c>
    </row>
    <row r="17" spans="1:6" x14ac:dyDescent="0.3">
      <c r="A17" s="33" t="s">
        <v>550</v>
      </c>
      <c r="B17" t="str">
        <f>IF('Application - Forest Carbon Ltd'!D130="","",IF(ISNUMBER('Application - Forest Carbon Ltd'!D130),0,1))</f>
        <v/>
      </c>
      <c r="E17" t="str">
        <f>IF('Data validation &amp; Calc'!C43="Woody shrub","",'Data validation &amp; Calc'!C43)</f>
        <v/>
      </c>
      <c r="F17" t="str">
        <f t="shared" si="0"/>
        <v/>
      </c>
    </row>
    <row r="18" spans="1:6" x14ac:dyDescent="0.3">
      <c r="A18" s="33" t="s">
        <v>551</v>
      </c>
      <c r="B18" t="str">
        <f>IF('Application - Forest Carbon Ltd'!D131="","",IF(ISNUMBER('Application - Forest Carbon Ltd'!D131),0,1))</f>
        <v/>
      </c>
      <c r="E18" t="str">
        <f>IF('Data validation &amp; Calc'!C44="Woody shrub","",'Data validation &amp; Calc'!C44)</f>
        <v/>
      </c>
      <c r="F18" t="str">
        <f t="shared" si="0"/>
        <v/>
      </c>
    </row>
    <row r="19" spans="1:6" x14ac:dyDescent="0.3">
      <c r="A19" s="33" t="s">
        <v>552</v>
      </c>
      <c r="B19" t="str">
        <f>IF('Application - Forest Carbon Ltd'!D132="","",IF(ISNUMBER('Application - Forest Carbon Ltd'!D132),0,1))</f>
        <v/>
      </c>
      <c r="E19" t="str">
        <f>IF('Data validation &amp; Calc'!C45="Woody shrub","",'Data validation &amp; Calc'!C45)</f>
        <v/>
      </c>
      <c r="F19" t="str">
        <f t="shared" si="0"/>
        <v/>
      </c>
    </row>
    <row r="20" spans="1:6" x14ac:dyDescent="0.3">
      <c r="A20" s="33" t="s">
        <v>553</v>
      </c>
      <c r="B20" t="str">
        <f>IF('Application - Forest Carbon Ltd'!D133="","",IF(ISNUMBER('Application - Forest Carbon Ltd'!D133),0,1))</f>
        <v/>
      </c>
      <c r="E20" t="str">
        <f>IF('Data validation &amp; Calc'!C46="Woody shrub","",'Data validation &amp; Calc'!C46)</f>
        <v/>
      </c>
      <c r="F20" t="str">
        <f t="shared" si="0"/>
        <v/>
      </c>
    </row>
    <row r="21" spans="1:6" x14ac:dyDescent="0.3">
      <c r="A21" s="33" t="s">
        <v>554</v>
      </c>
      <c r="B21" t="str">
        <f>IF('Application - Forest Carbon Ltd'!D134="","",IF(ISNUMBER('Application - Forest Carbon Ltd'!D134),0,1))</f>
        <v/>
      </c>
      <c r="E21" t="str">
        <f>IF('Data validation &amp; Calc'!C47="Woody shrub","",'Data validation &amp; Calc'!C47)</f>
        <v/>
      </c>
      <c r="F21" t="str">
        <f t="shared" si="0"/>
        <v/>
      </c>
    </row>
    <row r="22" spans="1:6" x14ac:dyDescent="0.3">
      <c r="A22" s="33" t="s">
        <v>555</v>
      </c>
      <c r="B22" t="str">
        <f>IF('Application - Forest Carbon Ltd'!D135="","",IF(ISNUMBER('Application - Forest Carbon Ltd'!D135),0,1))</f>
        <v/>
      </c>
      <c r="E22" t="str">
        <f>IF('Data validation &amp; Calc'!C48="Woody shrub","",'Data validation &amp; Calc'!C48)</f>
        <v/>
      </c>
      <c r="F22" t="str">
        <f t="shared" si="0"/>
        <v/>
      </c>
    </row>
    <row r="23" spans="1:6" x14ac:dyDescent="0.3">
      <c r="A23" s="33" t="s">
        <v>556</v>
      </c>
      <c r="B23" t="str">
        <f>IF('Application - Forest Carbon Ltd'!D136="","",IF(ISNUMBER('Application - Forest Carbon Ltd'!D136),0,1))</f>
        <v/>
      </c>
      <c r="E23" t="str">
        <f>IF('Data validation &amp; Calc'!C49="Woody shrub","",'Data validation &amp; Calc'!C49)</f>
        <v/>
      </c>
      <c r="F23" t="str">
        <f t="shared" si="0"/>
        <v/>
      </c>
    </row>
    <row r="24" spans="1:6" x14ac:dyDescent="0.3">
      <c r="A24" s="33" t="s">
        <v>557</v>
      </c>
      <c r="B24" t="str">
        <f>IF('Application - Forest Carbon Ltd'!D137="","",IF(ISNUMBER('Application - Forest Carbon Ltd'!D137),0,1))</f>
        <v/>
      </c>
      <c r="E24" t="str">
        <f>IF('Data validation &amp; Calc'!C50="Woody shrub","",'Data validation &amp; Calc'!C50)</f>
        <v/>
      </c>
      <c r="F24" t="str">
        <f t="shared" si="0"/>
        <v/>
      </c>
    </row>
    <row r="25" spans="1:6" x14ac:dyDescent="0.3">
      <c r="A25" s="33" t="s">
        <v>558</v>
      </c>
      <c r="B25" t="str">
        <f>IF('Application - Forest Carbon Ltd'!D138="","",IF(ISNUMBER('Application - Forest Carbon Ltd'!D138),0,1))</f>
        <v/>
      </c>
      <c r="E25" t="str">
        <f>IF('Data validation &amp; Calc'!C51="Woody shrub","",'Data validation &amp; Calc'!C51)</f>
        <v/>
      </c>
      <c r="F25" t="str">
        <f t="shared" si="0"/>
        <v/>
      </c>
    </row>
    <row r="26" spans="1:6" x14ac:dyDescent="0.3">
      <c r="A26" s="33" t="s">
        <v>559</v>
      </c>
      <c r="B26" t="str">
        <f>IF('Application - Forest Carbon Ltd'!D139="","",IF(ISNUMBER('Application - Forest Carbon Ltd'!D139),0,1))</f>
        <v/>
      </c>
      <c r="E26" t="str">
        <f>IF('Data validation &amp; Calc'!C52="Woody shrub","",'Data validation &amp; Calc'!C52)</f>
        <v/>
      </c>
      <c r="F26" t="str">
        <f t="shared" si="0"/>
        <v/>
      </c>
    </row>
    <row r="27" spans="1:6" x14ac:dyDescent="0.3">
      <c r="A27" s="33" t="s">
        <v>560</v>
      </c>
      <c r="B27" t="str">
        <f>IF('Application - Forest Carbon Ltd'!D140="","",IF(ISNUMBER('Application - Forest Carbon Ltd'!D140),0,1))</f>
        <v/>
      </c>
    </row>
    <row r="28" spans="1:6" x14ac:dyDescent="0.3">
      <c r="A28" s="33" t="s">
        <v>561</v>
      </c>
      <c r="B28" t="str">
        <f>IF('Application - Forest Carbon Ltd'!D141="","",IF(ISNUMBER('Application - Forest Carbon Ltd'!D141),0,1))</f>
        <v/>
      </c>
    </row>
    <row r="29" spans="1:6" x14ac:dyDescent="0.3">
      <c r="A29" s="33" t="s">
        <v>562</v>
      </c>
      <c r="B29" t="str">
        <f>IF('Application - Forest Carbon Ltd'!D142="","",IF(ISNUMBER('Application - Forest Carbon Ltd'!D142),0,1))</f>
        <v/>
      </c>
    </row>
    <row r="30" spans="1:6" x14ac:dyDescent="0.3">
      <c r="A30" s="33" t="s">
        <v>563</v>
      </c>
      <c r="B30" t="str">
        <f>IF('Application - Forest Carbon Ltd'!D143="","",IF(ISNUMBER('Application - Forest Carbon Ltd'!D143),0,1))</f>
        <v/>
      </c>
    </row>
    <row r="31" spans="1:6" x14ac:dyDescent="0.3">
      <c r="A31" s="5" t="s">
        <v>533</v>
      </c>
      <c r="B31">
        <f>IF('Application - Forest Carbon Ltd'!H160="","",IF(ISNUMBER('Application - Forest Carbon Ltd'!H160),0,1))</f>
        <v>0</v>
      </c>
      <c r="C31">
        <f>IF(SUM('Application - Forest Carbon Ltd'!H160:H165)='Application - Forest Carbon Ltd'!D54,0,1)</f>
        <v>0</v>
      </c>
    </row>
    <row r="32" spans="1:6" x14ac:dyDescent="0.3">
      <c r="A32" s="5" t="s">
        <v>534</v>
      </c>
      <c r="B32" t="str">
        <f>IF('Application - Forest Carbon Ltd'!H161="","",IF(ISNUMBER('Application - Forest Carbon Ltd'!H161),0,1))</f>
        <v/>
      </c>
    </row>
    <row r="33" spans="1:3" x14ac:dyDescent="0.3">
      <c r="A33" s="5" t="s">
        <v>535</v>
      </c>
      <c r="B33" t="str">
        <f>IF('Application - Forest Carbon Ltd'!H162="","",IF(ISNUMBER('Application - Forest Carbon Ltd'!H162),0,1))</f>
        <v/>
      </c>
    </row>
    <row r="34" spans="1:3" x14ac:dyDescent="0.3">
      <c r="A34" s="5" t="s">
        <v>536</v>
      </c>
      <c r="B34" t="str">
        <f>IF('Application - Forest Carbon Ltd'!H163="","",IF(ISNUMBER('Application - Forest Carbon Ltd'!H163),0,1))</f>
        <v/>
      </c>
    </row>
    <row r="35" spans="1:3" x14ac:dyDescent="0.3">
      <c r="A35" s="5" t="s">
        <v>537</v>
      </c>
      <c r="B35" t="str">
        <f>IF('Application - Forest Carbon Ltd'!H164="","",IF(ISNUMBER('Application - Forest Carbon Ltd'!H164),0,1))</f>
        <v/>
      </c>
    </row>
    <row r="36" spans="1:3" x14ac:dyDescent="0.3">
      <c r="A36" s="5" t="s">
        <v>538</v>
      </c>
      <c r="B36" t="str">
        <f>IF('Application - Forest Carbon Ltd'!H165="","",IF(ISNUMBER('Application - Forest Carbon Ltd'!H165),0,1))</f>
        <v/>
      </c>
    </row>
    <row r="37" spans="1:3" x14ac:dyDescent="0.3">
      <c r="A37" t="s">
        <v>34</v>
      </c>
      <c r="B37">
        <f>IF('Application - Forest Carbon Ltd'!D170="","",IF(ISNUMBER('Application - Forest Carbon Ltd'!D170),0,1))</f>
        <v>0</v>
      </c>
    </row>
    <row r="38" spans="1:3" x14ac:dyDescent="0.3">
      <c r="A38" t="s">
        <v>35</v>
      </c>
      <c r="B38">
        <f>IF('Application - Forest Carbon Ltd'!D171="","",IF(ISNUMBER('Application - Forest Carbon Ltd'!D171),0,1))</f>
        <v>0</v>
      </c>
    </row>
    <row r="39" spans="1:3" x14ac:dyDescent="0.3">
      <c r="A39" t="s">
        <v>36</v>
      </c>
      <c r="B39">
        <f>IF('Application - Forest Carbon Ltd'!D172="","",IF(ISNUMBER('Application - Forest Carbon Ltd'!D172),0,1))</f>
        <v>0</v>
      </c>
    </row>
    <row r="40" spans="1:3" x14ac:dyDescent="0.3">
      <c r="A40" t="s">
        <v>37</v>
      </c>
      <c r="B40">
        <f>IF('Application - Forest Carbon Ltd'!D173="","",IF(ISNUMBER('Application - Forest Carbon Ltd'!D173),0,1))</f>
        <v>0</v>
      </c>
    </row>
    <row r="41" spans="1:3" x14ac:dyDescent="0.3">
      <c r="A41" t="s">
        <v>565</v>
      </c>
      <c r="C41">
        <f>'Application - Forest Carbon Ltd'!F160</f>
        <v>3</v>
      </c>
    </row>
    <row r="42" spans="1:3" x14ac:dyDescent="0.3">
      <c r="A42" t="s">
        <v>566</v>
      </c>
      <c r="C42" t="str">
        <f>'Application - Forest Carbon Ltd'!F161</f>
        <v/>
      </c>
    </row>
    <row r="43" spans="1:3" x14ac:dyDescent="0.3">
      <c r="A43" t="s">
        <v>567</v>
      </c>
      <c r="C43" t="str">
        <f>'Application - Forest Carbon Ltd'!F162</f>
        <v/>
      </c>
    </row>
    <row r="44" spans="1:3" x14ac:dyDescent="0.3">
      <c r="A44" t="s">
        <v>568</v>
      </c>
      <c r="C44" t="str">
        <f>'Application - Forest Carbon Ltd'!F163</f>
        <v/>
      </c>
    </row>
    <row r="45" spans="1:3" x14ac:dyDescent="0.3">
      <c r="A45" t="s">
        <v>569</v>
      </c>
      <c r="C45" t="str">
        <f>'Application - Forest Carbon Ltd'!F164</f>
        <v/>
      </c>
    </row>
    <row r="46" spans="1:3" x14ac:dyDescent="0.3">
      <c r="A46" t="s">
        <v>570</v>
      </c>
      <c r="C46" t="str">
        <f>'Application - Forest Carbon Ltd'!F165</f>
        <v/>
      </c>
    </row>
    <row r="47" spans="1:3" x14ac:dyDescent="0.3">
      <c r="A47" t="s">
        <v>154</v>
      </c>
      <c r="B47" t="str">
        <f>IF('Application - Forest Carbon Ltd'!D176="","",IF(ISNUMBER('Application - Forest Carbon Ltd'!D176),0,1))</f>
        <v/>
      </c>
    </row>
    <row r="48" spans="1:3" x14ac:dyDescent="0.3">
      <c r="A48" t="s">
        <v>529</v>
      </c>
      <c r="B48" t="str">
        <f>IF('Application - Forest Carbon Ltd'!D177="","",IF(ISNUMBER('Application - Forest Carbon Ltd'!D177),0,1))</f>
        <v/>
      </c>
    </row>
    <row r="49" spans="1:2" x14ac:dyDescent="0.3">
      <c r="A49" t="s">
        <v>39</v>
      </c>
      <c r="B49" t="str">
        <f>IF('Application - Forest Carbon Ltd'!D178="","",IF(ISNUMBER('Application - Forest Carbon Ltd'!D178),0,1))</f>
        <v/>
      </c>
    </row>
  </sheetData>
  <autoFilter ref="B1:C1" xr:uid="{00000000-0009-0000-0000-000001000000}"/>
  <phoneticPr fontId="2" type="noConversion"/>
  <conditionalFormatting sqref="A2:A30">
    <cfRule type="containsText" dxfId="2" priority="4" operator="containsText" text="please">
      <formula>NOT(ISERROR(SEARCH("please",A2)))</formula>
    </cfRule>
  </conditionalFormatting>
  <conditionalFormatting sqref="A1">
    <cfRule type="cellIs" dxfId="1" priority="2" operator="greaterThan">
      <formula>0</formula>
    </cfRule>
  </conditionalFormatting>
  <conditionalFormatting sqref="G1">
    <cfRule type="cellIs" dxfId="0" priority="1" operator="greater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9"/>
  <sheetViews>
    <sheetView topLeftCell="E26" workbookViewId="0">
      <selection activeCell="F27" sqref="F27"/>
    </sheetView>
  </sheetViews>
  <sheetFormatPr defaultRowHeight="14.4" x14ac:dyDescent="0.3"/>
  <cols>
    <col min="1" max="1" width="93.5546875" bestFit="1" customWidth="1"/>
  </cols>
  <sheetData>
    <row r="1" spans="1:7" x14ac:dyDescent="0.3">
      <c r="A1" s="1" t="s">
        <v>412</v>
      </c>
      <c r="C1" s="1" t="s">
        <v>428</v>
      </c>
      <c r="F1" s="1" t="s">
        <v>400</v>
      </c>
    </row>
    <row r="2" spans="1:7" x14ac:dyDescent="0.3">
      <c r="A2" s="14" t="s">
        <v>411</v>
      </c>
      <c r="C2" s="57" t="s">
        <v>429</v>
      </c>
      <c r="F2" t="s">
        <v>429</v>
      </c>
    </row>
    <row r="3" spans="1:7" x14ac:dyDescent="0.3">
      <c r="A3" t="s">
        <v>414</v>
      </c>
      <c r="C3" t="s">
        <v>430</v>
      </c>
      <c r="F3" t="s">
        <v>432</v>
      </c>
    </row>
    <row r="4" spans="1:7" x14ac:dyDescent="0.3">
      <c r="A4" t="s">
        <v>415</v>
      </c>
      <c r="C4" t="s">
        <v>431</v>
      </c>
      <c r="F4" t="s">
        <v>433</v>
      </c>
    </row>
    <row r="5" spans="1:7" x14ac:dyDescent="0.3">
      <c r="A5" t="s">
        <v>413</v>
      </c>
      <c r="F5" t="s">
        <v>434</v>
      </c>
    </row>
    <row r="6" spans="1:7" x14ac:dyDescent="0.3">
      <c r="A6" t="s">
        <v>410</v>
      </c>
      <c r="F6" t="s">
        <v>602</v>
      </c>
    </row>
    <row r="8" spans="1:7" x14ac:dyDescent="0.3">
      <c r="A8" s="1" t="s">
        <v>292</v>
      </c>
    </row>
    <row r="9" spans="1:7" x14ac:dyDescent="0.3">
      <c r="A9" s="14" t="s">
        <v>411</v>
      </c>
    </row>
    <row r="10" spans="1:7" x14ac:dyDescent="0.3">
      <c r="A10" t="s">
        <v>407</v>
      </c>
    </row>
    <row r="11" spans="1:7" x14ac:dyDescent="0.3">
      <c r="A11" t="s">
        <v>293</v>
      </c>
    </row>
    <row r="12" spans="1:7" x14ac:dyDescent="0.3">
      <c r="A12" t="s">
        <v>408</v>
      </c>
    </row>
    <row r="13" spans="1:7" x14ac:dyDescent="0.3">
      <c r="A13" t="s">
        <v>409</v>
      </c>
    </row>
    <row r="14" spans="1:7" x14ac:dyDescent="0.3">
      <c r="A14" t="s">
        <v>410</v>
      </c>
    </row>
    <row r="16" spans="1:7" x14ac:dyDescent="0.3">
      <c r="A16" s="2" t="s">
        <v>29</v>
      </c>
      <c r="F16" s="22" t="s">
        <v>137</v>
      </c>
      <c r="G16" s="23" t="s">
        <v>135</v>
      </c>
    </row>
    <row r="17" spans="1:10" x14ac:dyDescent="0.3">
      <c r="A17" s="14" t="s">
        <v>411</v>
      </c>
      <c r="F17" s="22"/>
      <c r="G17" s="23"/>
    </row>
    <row r="18" spans="1:10" x14ac:dyDescent="0.3">
      <c r="A18" t="s">
        <v>356</v>
      </c>
      <c r="F18" s="25">
        <v>625</v>
      </c>
      <c r="G18" s="26">
        <v>4</v>
      </c>
      <c r="H18">
        <v>1.2</v>
      </c>
    </row>
    <row r="19" spans="1:10" x14ac:dyDescent="0.3">
      <c r="A19" t="s">
        <v>294</v>
      </c>
      <c r="F19" s="4">
        <v>1100</v>
      </c>
      <c r="G19" s="6">
        <v>3</v>
      </c>
      <c r="H19">
        <v>1.4</v>
      </c>
    </row>
    <row r="20" spans="1:10" x14ac:dyDescent="0.3">
      <c r="A20" t="s">
        <v>357</v>
      </c>
      <c r="F20" s="4">
        <v>1111</v>
      </c>
      <c r="G20" s="6">
        <v>3</v>
      </c>
      <c r="H20">
        <v>1.5</v>
      </c>
    </row>
    <row r="21" spans="1:10" x14ac:dyDescent="0.3">
      <c r="F21" s="4">
        <v>1600</v>
      </c>
      <c r="G21" s="6">
        <v>2.5</v>
      </c>
      <c r="H21">
        <v>1.7</v>
      </c>
    </row>
    <row r="22" spans="1:10" x14ac:dyDescent="0.3">
      <c r="A22" s="3" t="s">
        <v>30</v>
      </c>
      <c r="F22" s="4">
        <v>2500</v>
      </c>
      <c r="G22" s="6">
        <v>2</v>
      </c>
      <c r="H22">
        <v>2</v>
      </c>
    </row>
    <row r="23" spans="1:10" x14ac:dyDescent="0.3">
      <c r="A23" s="14" t="s">
        <v>411</v>
      </c>
      <c r="F23" s="4"/>
      <c r="G23" s="6"/>
    </row>
    <row r="24" spans="1:10" x14ac:dyDescent="0.3">
      <c r="A24" t="s">
        <v>358</v>
      </c>
      <c r="F24" s="7">
        <v>4444</v>
      </c>
      <c r="G24" s="9">
        <v>1.5</v>
      </c>
      <c r="H24">
        <v>2.5</v>
      </c>
    </row>
    <row r="25" spans="1:10" x14ac:dyDescent="0.3">
      <c r="A25" t="s">
        <v>295</v>
      </c>
      <c r="H25">
        <v>3</v>
      </c>
    </row>
    <row r="27" spans="1:10" x14ac:dyDescent="0.3">
      <c r="A27" s="3" t="s">
        <v>31</v>
      </c>
      <c r="C27" s="20" t="s">
        <v>155</v>
      </c>
      <c r="D27" s="21" t="s">
        <v>685</v>
      </c>
      <c r="E27" s="21" t="s">
        <v>686</v>
      </c>
      <c r="F27" s="21" t="s">
        <v>262</v>
      </c>
      <c r="G27" s="18" t="s">
        <v>136</v>
      </c>
      <c r="H27" s="19" t="s">
        <v>135</v>
      </c>
      <c r="I27" s="170" t="s">
        <v>687</v>
      </c>
      <c r="J27" s="1" t="s">
        <v>614</v>
      </c>
    </row>
    <row r="28" spans="1:10" x14ac:dyDescent="0.3">
      <c r="A28" s="14" t="s">
        <v>411</v>
      </c>
      <c r="C28" s="4" t="str">
        <f>'Application - Forest Carbon Ltd'!C119</f>
        <v/>
      </c>
      <c r="D28" s="5">
        <f>IFERROR(IF(C28="Woody shrub",0,'Application - Forest Carbon Ltd'!D119/SUM('Application - Forest Carbon Ltd'!$D$119:$D$143)),0)</f>
        <v>0</v>
      </c>
      <c r="E28" s="5">
        <f>IFERROR(IF(C28="Woody Shrub",'Application - Forest Carbon Ltd'!D119/SUM('Application - Forest Carbon Ltd'!$D$119:$D$143),0),0)</f>
        <v>0</v>
      </c>
      <c r="F28" s="5">
        <f>'Application - Forest Carbon Ltd'!D119*'Application - Forest Carbon Ltd'!H119</f>
        <v>0</v>
      </c>
      <c r="G28" s="14" t="str">
        <f>IF(OR('Application - Forest Carbon Ltd'!I119="Thinned",'Application - Forest Carbon Ltd'!I119="CCF",'Application - Forest Carbon Ltd'!I119="Continuous Cover"),"Thinned","No_thin")</f>
        <v>No_thin</v>
      </c>
      <c r="H28" s="16" t="str">
        <f>IFERROR(VLOOKUP('Application - Forest Carbon Ltd'!H119,$F$18:$G$24,2,0),"")</f>
        <v/>
      </c>
      <c r="I28">
        <f>IFERROR(IF(D28&gt;0,D28*H28,IF(E28&lt;0,E28*H28,0)),0)</f>
        <v>0</v>
      </c>
      <c r="J28" t="str">
        <f>IF(C28="Woody shrub",_xlfn.CONCAT('Application - Forest Carbon Ltd'!B119,", "),"")</f>
        <v/>
      </c>
    </row>
    <row r="29" spans="1:10" x14ac:dyDescent="0.3">
      <c r="A29" t="s">
        <v>359</v>
      </c>
      <c r="B29">
        <v>0</v>
      </c>
      <c r="C29" s="4" t="str">
        <f>'Application - Forest Carbon Ltd'!C120</f>
        <v/>
      </c>
      <c r="D29" s="5">
        <f>IFERROR(IF(C29="Woody shrub",0,'Application - Forest Carbon Ltd'!D120/SUM('Application - Forest Carbon Ltd'!$D$119:$D$143)),0)</f>
        <v>0</v>
      </c>
      <c r="E29" s="5">
        <f>IFERROR(IF(C29="Woody Shrub",'Application - Forest Carbon Ltd'!D120/SUM('Application - Forest Carbon Ltd'!$D$119:$D$143),0),0)</f>
        <v>0</v>
      </c>
      <c r="F29" s="5">
        <f>'Application - Forest Carbon Ltd'!D120*'Application - Forest Carbon Ltd'!H120</f>
        <v>0</v>
      </c>
      <c r="G29" s="14" t="str">
        <f>IF(OR('Application - Forest Carbon Ltd'!I120="Thinned",'Application - Forest Carbon Ltd'!I120="CCF",'Application - Forest Carbon Ltd'!I120="Continuous Cover"),"Thinned","No_thin")</f>
        <v>No_thin</v>
      </c>
      <c r="H29" s="16" t="str">
        <f>IFERROR(VLOOKUP('Application - Forest Carbon Ltd'!H120,$F$18:$G$24,2,0),"")</f>
        <v/>
      </c>
      <c r="I29">
        <f t="shared" ref="I29:I52" si="0">IFERROR(IF(D29&gt;0,D29*H29,IF(E29&lt;0,E29*H29,0)),0)</f>
        <v>0</v>
      </c>
      <c r="J29" t="str">
        <f>IF(C29="Woody shrub",_xlfn.CONCAT('Application - Forest Carbon Ltd'!B120,", "),"")</f>
        <v/>
      </c>
    </row>
    <row r="30" spans="1:10" x14ac:dyDescent="0.3">
      <c r="A30" t="s">
        <v>296</v>
      </c>
      <c r="B30">
        <v>0</v>
      </c>
      <c r="C30" s="4" t="str">
        <f>'Application - Forest Carbon Ltd'!C121</f>
        <v/>
      </c>
      <c r="D30" s="5">
        <f>IFERROR(IF(C30="Woody shrub",0,'Application - Forest Carbon Ltd'!D121/SUM('Application - Forest Carbon Ltd'!$D$119:$D$143)),0)</f>
        <v>0</v>
      </c>
      <c r="E30" s="5">
        <f>IFERROR(IF(C30="Woody Shrub",'Application - Forest Carbon Ltd'!D121/SUM('Application - Forest Carbon Ltd'!$D$119:$D$143),0),0)</f>
        <v>0</v>
      </c>
      <c r="F30" s="5">
        <f>'Application - Forest Carbon Ltd'!D121*'Application - Forest Carbon Ltd'!H121</f>
        <v>0</v>
      </c>
      <c r="G30" s="14" t="str">
        <f>IF(OR('Application - Forest Carbon Ltd'!I121="Thinned",'Application - Forest Carbon Ltd'!I121="CCF",'Application - Forest Carbon Ltd'!I121="Continuous Cover"),"Thinned","No_thin")</f>
        <v>No_thin</v>
      </c>
      <c r="H30" s="16" t="str">
        <f>IFERROR(VLOOKUP('Application - Forest Carbon Ltd'!H121,$F$18:$G$24,2,0),"")</f>
        <v/>
      </c>
      <c r="I30">
        <f t="shared" si="0"/>
        <v>0</v>
      </c>
      <c r="J30" t="str">
        <f>IF(C30="Woody shrub",_xlfn.CONCAT('Application - Forest Carbon Ltd'!B121,", "),"")</f>
        <v/>
      </c>
    </row>
    <row r="31" spans="1:10" x14ac:dyDescent="0.3">
      <c r="A31" t="s">
        <v>360</v>
      </c>
      <c r="B31">
        <v>0</v>
      </c>
      <c r="C31" s="4" t="str">
        <f>'Application - Forest Carbon Ltd'!C122</f>
        <v/>
      </c>
      <c r="D31" s="5">
        <f>IFERROR(IF(C31="Woody shrub",0,'Application - Forest Carbon Ltd'!D122/SUM('Application - Forest Carbon Ltd'!$D$119:$D$143)),0)</f>
        <v>0</v>
      </c>
      <c r="E31" s="5">
        <f>IFERROR(IF(C31="Woody Shrub",'Application - Forest Carbon Ltd'!D122/SUM('Application - Forest Carbon Ltd'!$D$119:$D$143),0),0)</f>
        <v>0</v>
      </c>
      <c r="F31" s="5">
        <f>'Application - Forest Carbon Ltd'!D122*'Application - Forest Carbon Ltd'!H122</f>
        <v>0</v>
      </c>
      <c r="G31" s="14" t="str">
        <f>IF(OR('Application - Forest Carbon Ltd'!I122="Thinned",'Application - Forest Carbon Ltd'!I122="CCF",'Application - Forest Carbon Ltd'!I122="Continuous Cover"),"Thinned","No_thin")</f>
        <v>No_thin</v>
      </c>
      <c r="H31" s="16" t="str">
        <f>IFERROR(VLOOKUP('Application - Forest Carbon Ltd'!H122,$F$18:$G$24,2,0),"")</f>
        <v/>
      </c>
      <c r="I31">
        <f t="shared" si="0"/>
        <v>0</v>
      </c>
      <c r="J31" t="str">
        <f>IF(C31="Woody shrub",_xlfn.CONCAT('Application - Forest Carbon Ltd'!B122,", "),"")</f>
        <v/>
      </c>
    </row>
    <row r="32" spans="1:10" x14ac:dyDescent="0.3">
      <c r="A32" t="s">
        <v>361</v>
      </c>
      <c r="B32">
        <v>0</v>
      </c>
      <c r="C32" s="4" t="str">
        <f>'Application - Forest Carbon Ltd'!C123</f>
        <v/>
      </c>
      <c r="D32" s="5">
        <f>IFERROR(IF(C32="Woody shrub",0,'Application - Forest Carbon Ltd'!D123/SUM('Application - Forest Carbon Ltd'!$D$119:$D$143)),0)</f>
        <v>0</v>
      </c>
      <c r="E32" s="5">
        <f>IFERROR(IF(C32="Woody Shrub",'Application - Forest Carbon Ltd'!D123/SUM('Application - Forest Carbon Ltd'!$D$119:$D$143),0),0)</f>
        <v>0</v>
      </c>
      <c r="F32" s="5">
        <f>'Application - Forest Carbon Ltd'!D123*'Application - Forest Carbon Ltd'!H123</f>
        <v>0</v>
      </c>
      <c r="G32" s="14" t="str">
        <f>IF(OR('Application - Forest Carbon Ltd'!I123="Thinned",'Application - Forest Carbon Ltd'!I123="CCF",'Application - Forest Carbon Ltd'!I123="Continuous Cover"),"Thinned","No_thin")</f>
        <v>No_thin</v>
      </c>
      <c r="H32" s="16" t="str">
        <f>IFERROR(VLOOKUP('Application - Forest Carbon Ltd'!H123,$F$18:$G$24,2,0),"")</f>
        <v/>
      </c>
      <c r="I32">
        <f t="shared" si="0"/>
        <v>0</v>
      </c>
      <c r="J32" t="str">
        <f>IF(C32="Woody shrub",_xlfn.CONCAT('Application - Forest Carbon Ltd'!B123,", "),"")</f>
        <v/>
      </c>
    </row>
    <row r="33" spans="1:10" x14ac:dyDescent="0.3">
      <c r="A33" t="s">
        <v>362</v>
      </c>
      <c r="B33">
        <v>0</v>
      </c>
      <c r="C33" s="4" t="str">
        <f>'Application - Forest Carbon Ltd'!C124</f>
        <v/>
      </c>
      <c r="D33" s="5">
        <f>IFERROR(IF(C33="Woody shrub",0,'Application - Forest Carbon Ltd'!D124/SUM('Application - Forest Carbon Ltd'!$D$119:$D$143)),0)</f>
        <v>0</v>
      </c>
      <c r="E33" s="5">
        <f>IFERROR(IF(C33="Woody Shrub",'Application - Forest Carbon Ltd'!D124/SUM('Application - Forest Carbon Ltd'!$D$119:$D$143),0),0)</f>
        <v>0</v>
      </c>
      <c r="F33" s="5">
        <f>'Application - Forest Carbon Ltd'!D124*'Application - Forest Carbon Ltd'!H124</f>
        <v>0</v>
      </c>
      <c r="G33" s="14" t="str">
        <f>IF(OR('Application - Forest Carbon Ltd'!I124="Thinned",'Application - Forest Carbon Ltd'!I124="CCF",'Application - Forest Carbon Ltd'!I124="Continuous Cover"),"Thinned","No_thin")</f>
        <v>No_thin</v>
      </c>
      <c r="H33" s="16" t="str">
        <f>IFERROR(VLOOKUP('Application - Forest Carbon Ltd'!H124,$F$18:$G$24,2,0),"")</f>
        <v/>
      </c>
      <c r="I33">
        <f t="shared" si="0"/>
        <v>0</v>
      </c>
      <c r="J33" t="str">
        <f>IF(C33="Woody shrub",_xlfn.CONCAT('Application - Forest Carbon Ltd'!B124,", "),"")</f>
        <v/>
      </c>
    </row>
    <row r="34" spans="1:10" x14ac:dyDescent="0.3">
      <c r="C34" s="4" t="str">
        <f>'Application - Forest Carbon Ltd'!C125</f>
        <v/>
      </c>
      <c r="D34" s="5">
        <f>IFERROR(IF(C34="Woody shrub",0,'Application - Forest Carbon Ltd'!D125/SUM('Application - Forest Carbon Ltd'!$D$119:$D$143)),0)</f>
        <v>0</v>
      </c>
      <c r="E34" s="5">
        <f>IFERROR(IF(C34="Woody Shrub",'Application - Forest Carbon Ltd'!D125/SUM('Application - Forest Carbon Ltd'!$D$119:$D$143),0),0)</f>
        <v>0</v>
      </c>
      <c r="F34" s="5">
        <f>'Application - Forest Carbon Ltd'!D125*'Application - Forest Carbon Ltd'!H125</f>
        <v>0</v>
      </c>
      <c r="G34" s="14" t="str">
        <f>IF(OR('Application - Forest Carbon Ltd'!I125="Thinned",'Application - Forest Carbon Ltd'!I125="CCF",'Application - Forest Carbon Ltd'!I125="Continuous Cover"),"Thinned","No_thin")</f>
        <v>No_thin</v>
      </c>
      <c r="H34" s="16" t="str">
        <f>IFERROR(VLOOKUP('Application - Forest Carbon Ltd'!H125,$F$18:$G$24,2,0),"")</f>
        <v/>
      </c>
      <c r="I34">
        <f t="shared" si="0"/>
        <v>0</v>
      </c>
      <c r="J34" t="str">
        <f>IF(C34="Woody shrub",_xlfn.CONCAT('Application - Forest Carbon Ltd'!B125,", "),"")</f>
        <v/>
      </c>
    </row>
    <row r="35" spans="1:10" x14ac:dyDescent="0.3">
      <c r="A35" s="1" t="s">
        <v>363</v>
      </c>
      <c r="C35" s="4" t="str">
        <f>'Application - Forest Carbon Ltd'!C126</f>
        <v/>
      </c>
      <c r="D35" s="5">
        <f>IFERROR(IF(C35="Woody shrub",0,'Application - Forest Carbon Ltd'!D126/SUM('Application - Forest Carbon Ltd'!$D$119:$D$143)),0)</f>
        <v>0</v>
      </c>
      <c r="E35" s="5">
        <f>IFERROR(IF(C35="Woody Shrub",'Application - Forest Carbon Ltd'!D126/SUM('Application - Forest Carbon Ltd'!$D$119:$D$143),0),0)</f>
        <v>0</v>
      </c>
      <c r="F35" s="5">
        <f>'Application - Forest Carbon Ltd'!D126*'Application - Forest Carbon Ltd'!H126</f>
        <v>0</v>
      </c>
      <c r="G35" s="14" t="str">
        <f>IF(OR('Application - Forest Carbon Ltd'!I126="Thinned",'Application - Forest Carbon Ltd'!I126="CCF",'Application - Forest Carbon Ltd'!I126="Continuous Cover"),"Thinned","No_thin")</f>
        <v>No_thin</v>
      </c>
      <c r="H35" s="16" t="str">
        <f>IFERROR(VLOOKUP('Application - Forest Carbon Ltd'!H126,$F$18:$G$24,2,0),"")</f>
        <v/>
      </c>
      <c r="I35">
        <f t="shared" si="0"/>
        <v>0</v>
      </c>
      <c r="J35" t="str">
        <f>IF(C35="Woody shrub",_xlfn.CONCAT('Application - Forest Carbon Ltd'!B126,", "),"")</f>
        <v/>
      </c>
    </row>
    <row r="36" spans="1:10" x14ac:dyDescent="0.3">
      <c r="A36" t="s">
        <v>411</v>
      </c>
      <c r="C36" s="4" t="str">
        <f>'Application - Forest Carbon Ltd'!C127</f>
        <v/>
      </c>
      <c r="D36" s="5">
        <f>IFERROR(IF(C36="Woody shrub",0,'Application - Forest Carbon Ltd'!D127/SUM('Application - Forest Carbon Ltd'!$D$119:$D$143)),0)</f>
        <v>0</v>
      </c>
      <c r="E36" s="5">
        <f>IFERROR(IF(C36="Woody Shrub",'Application - Forest Carbon Ltd'!D127/SUM('Application - Forest Carbon Ltd'!$D$119:$D$143),0),0)</f>
        <v>0</v>
      </c>
      <c r="F36" s="5">
        <f>'Application - Forest Carbon Ltd'!D127*'Application - Forest Carbon Ltd'!H127</f>
        <v>0</v>
      </c>
      <c r="G36" s="14" t="str">
        <f>IF(OR('Application - Forest Carbon Ltd'!I127="Thinned",'Application - Forest Carbon Ltd'!I127="CCF",'Application - Forest Carbon Ltd'!I127="Continuous Cover"),"Thinned","No_thin")</f>
        <v>No_thin</v>
      </c>
      <c r="H36" s="16" t="str">
        <f>IFERROR(VLOOKUP('Application - Forest Carbon Ltd'!H127,$F$18:$G$24,2,0),"")</f>
        <v/>
      </c>
      <c r="I36">
        <f t="shared" si="0"/>
        <v>0</v>
      </c>
      <c r="J36" t="str">
        <f>IF(C36="Woody shrub",_xlfn.CONCAT('Application - Forest Carbon Ltd'!B127,", "),"")</f>
        <v/>
      </c>
    </row>
    <row r="37" spans="1:10" x14ac:dyDescent="0.3">
      <c r="A37" t="s">
        <v>364</v>
      </c>
      <c r="C37" s="4" t="str">
        <f>'Application - Forest Carbon Ltd'!C128</f>
        <v/>
      </c>
      <c r="D37" s="5">
        <f>IFERROR(IF(C37="Woody shrub",0,'Application - Forest Carbon Ltd'!D128/SUM('Application - Forest Carbon Ltd'!$D$119:$D$143)),0)</f>
        <v>0</v>
      </c>
      <c r="E37" s="5">
        <f>IFERROR(IF(C37="Woody Shrub",'Application - Forest Carbon Ltd'!D128/SUM('Application - Forest Carbon Ltd'!$D$119:$D$143),0),0)</f>
        <v>0</v>
      </c>
      <c r="F37" s="5">
        <f>'Application - Forest Carbon Ltd'!D128*'Application - Forest Carbon Ltd'!H128</f>
        <v>0</v>
      </c>
      <c r="G37" s="14" t="str">
        <f>IF(OR('Application - Forest Carbon Ltd'!I128="Thinned",'Application - Forest Carbon Ltd'!I128="CCF",'Application - Forest Carbon Ltd'!I128="Continuous Cover"),"Thinned","No_thin")</f>
        <v>No_thin</v>
      </c>
      <c r="H37" s="16" t="str">
        <f>IFERROR(VLOOKUP('Application - Forest Carbon Ltd'!H128,$F$18:$G$24,2,0),"")</f>
        <v/>
      </c>
      <c r="I37">
        <f t="shared" si="0"/>
        <v>0</v>
      </c>
      <c r="J37" t="str">
        <f>IF(C37="Woody shrub",_xlfn.CONCAT('Application - Forest Carbon Ltd'!B128,", "),"")</f>
        <v/>
      </c>
    </row>
    <row r="38" spans="1:10" x14ac:dyDescent="0.3">
      <c r="A38" t="s">
        <v>365</v>
      </c>
      <c r="C38" s="4" t="str">
        <f>'Application - Forest Carbon Ltd'!C129</f>
        <v/>
      </c>
      <c r="D38" s="5">
        <f>IFERROR(IF(C38="Woody shrub",0,'Application - Forest Carbon Ltd'!D129/SUM('Application - Forest Carbon Ltd'!$D$119:$D$143)),0)</f>
        <v>0</v>
      </c>
      <c r="E38" s="5">
        <f>IFERROR(IF(C38="Woody Shrub",'Application - Forest Carbon Ltd'!D129/SUM('Application - Forest Carbon Ltd'!$D$119:$D$143),0),0)</f>
        <v>0</v>
      </c>
      <c r="F38" s="5">
        <f>'Application - Forest Carbon Ltd'!D129*'Application - Forest Carbon Ltd'!H129</f>
        <v>0</v>
      </c>
      <c r="G38" s="14" t="str">
        <f>IF(OR('Application - Forest Carbon Ltd'!I129="Thinned",'Application - Forest Carbon Ltd'!I129="CCF",'Application - Forest Carbon Ltd'!I129="Continuous Cover"),"Thinned","No_thin")</f>
        <v>No_thin</v>
      </c>
      <c r="H38" s="16" t="str">
        <f>IFERROR(VLOOKUP('Application - Forest Carbon Ltd'!H129,$F$18:$G$24,2,0),"")</f>
        <v/>
      </c>
      <c r="I38">
        <f t="shared" si="0"/>
        <v>0</v>
      </c>
      <c r="J38" t="str">
        <f>IF(C38="Woody shrub",_xlfn.CONCAT('Application - Forest Carbon Ltd'!B129,", "),"")</f>
        <v/>
      </c>
    </row>
    <row r="39" spans="1:10" x14ac:dyDescent="0.3">
      <c r="A39" t="s">
        <v>366</v>
      </c>
      <c r="C39" s="4" t="str">
        <f>'Application - Forest Carbon Ltd'!C130</f>
        <v/>
      </c>
      <c r="D39" s="5">
        <f>IFERROR(IF(C39="Woody shrub",0,'Application - Forest Carbon Ltd'!D130/SUM('Application - Forest Carbon Ltd'!$D$119:$D$143)),0)</f>
        <v>0</v>
      </c>
      <c r="E39" s="5">
        <f>IFERROR(IF(C39="Woody Shrub",'Application - Forest Carbon Ltd'!D130/SUM('Application - Forest Carbon Ltd'!$D$119:$D$143),0),0)</f>
        <v>0</v>
      </c>
      <c r="F39" s="5">
        <f>'Application - Forest Carbon Ltd'!D130*'Application - Forest Carbon Ltd'!H130</f>
        <v>0</v>
      </c>
      <c r="G39" s="14" t="str">
        <f>IF(OR('Application - Forest Carbon Ltd'!I130="Thinned",'Application - Forest Carbon Ltd'!I130="CCF",'Application - Forest Carbon Ltd'!I130="Continuous Cover"),"Thinned","No_thin")</f>
        <v>No_thin</v>
      </c>
      <c r="H39" s="16" t="str">
        <f>IFERROR(VLOOKUP('Application - Forest Carbon Ltd'!H130,$F$18:$G$24,2,0),"")</f>
        <v/>
      </c>
      <c r="I39">
        <f t="shared" si="0"/>
        <v>0</v>
      </c>
      <c r="J39" t="str">
        <f>IF(C39="Woody shrub",_xlfn.CONCAT('Application - Forest Carbon Ltd'!B130,", "),"")</f>
        <v/>
      </c>
    </row>
    <row r="40" spans="1:10" x14ac:dyDescent="0.3">
      <c r="A40" t="s">
        <v>367</v>
      </c>
      <c r="C40" s="4" t="str">
        <f>'Application - Forest Carbon Ltd'!C131</f>
        <v/>
      </c>
      <c r="D40" s="5">
        <f>IFERROR(IF(C40="Woody shrub",0,'Application - Forest Carbon Ltd'!D131/SUM('Application - Forest Carbon Ltd'!$D$119:$D$143)),0)</f>
        <v>0</v>
      </c>
      <c r="E40" s="5">
        <f>IFERROR(IF(C40="Woody Shrub",'Application - Forest Carbon Ltd'!D131/SUM('Application - Forest Carbon Ltd'!$D$119:$D$143),0),0)</f>
        <v>0</v>
      </c>
      <c r="F40" s="5">
        <f>'Application - Forest Carbon Ltd'!D131*'Application - Forest Carbon Ltd'!H131</f>
        <v>0</v>
      </c>
      <c r="G40" s="14" t="str">
        <f>IF(OR('Application - Forest Carbon Ltd'!I131="Thinned",'Application - Forest Carbon Ltd'!I131="CCF",'Application - Forest Carbon Ltd'!I131="Continuous Cover"),"Thinned","No_thin")</f>
        <v>No_thin</v>
      </c>
      <c r="H40" s="16" t="str">
        <f>IFERROR(VLOOKUP('Application - Forest Carbon Ltd'!H131,$F$18:$G$24,2,0),"")</f>
        <v/>
      </c>
      <c r="I40">
        <f t="shared" si="0"/>
        <v>0</v>
      </c>
      <c r="J40" t="str">
        <f>IF(C40="Woody shrub",_xlfn.CONCAT('Application - Forest Carbon Ltd'!B131,", "),"")</f>
        <v/>
      </c>
    </row>
    <row r="41" spans="1:10" x14ac:dyDescent="0.3">
      <c r="A41" t="s">
        <v>368</v>
      </c>
      <c r="C41" s="4" t="str">
        <f>'Application - Forest Carbon Ltd'!C132</f>
        <v/>
      </c>
      <c r="D41" s="5">
        <f>IFERROR(IF(C41="Woody shrub",0,'Application - Forest Carbon Ltd'!D132/SUM('Application - Forest Carbon Ltd'!$D$119:$D$143)),0)</f>
        <v>0</v>
      </c>
      <c r="E41" s="5">
        <f>IFERROR(IF(C41="Woody Shrub",'Application - Forest Carbon Ltd'!D132/SUM('Application - Forest Carbon Ltd'!$D$119:$D$143),0),0)</f>
        <v>0</v>
      </c>
      <c r="F41" s="5">
        <f>'Application - Forest Carbon Ltd'!D132*'Application - Forest Carbon Ltd'!H132</f>
        <v>0</v>
      </c>
      <c r="G41" s="14" t="str">
        <f>IF(OR('Application - Forest Carbon Ltd'!I132="Thinned",'Application - Forest Carbon Ltd'!I132="CCF",'Application - Forest Carbon Ltd'!I132="Continuous Cover"),"Thinned","No_thin")</f>
        <v>No_thin</v>
      </c>
      <c r="H41" s="16" t="str">
        <f>IFERROR(VLOOKUP('Application - Forest Carbon Ltd'!H132,$F$18:$G$24,2,0),"")</f>
        <v/>
      </c>
      <c r="I41">
        <f t="shared" si="0"/>
        <v>0</v>
      </c>
      <c r="J41" t="str">
        <f>IF(C41="Woody shrub",_xlfn.CONCAT('Application - Forest Carbon Ltd'!B132,", "),"")</f>
        <v/>
      </c>
    </row>
    <row r="42" spans="1:10" x14ac:dyDescent="0.3">
      <c r="A42" t="s">
        <v>371</v>
      </c>
      <c r="C42" s="4" t="str">
        <f>'Application - Forest Carbon Ltd'!C133</f>
        <v/>
      </c>
      <c r="D42" s="5">
        <f>IFERROR(IF(C42="Woody shrub",0,'Application - Forest Carbon Ltd'!D133/SUM('Application - Forest Carbon Ltd'!$D$119:$D$143)),0)</f>
        <v>0</v>
      </c>
      <c r="E42" s="5">
        <f>IFERROR(IF(C42="Woody Shrub",'Application - Forest Carbon Ltd'!D133/SUM('Application - Forest Carbon Ltd'!$D$119:$D$143),0),0)</f>
        <v>0</v>
      </c>
      <c r="F42" s="5">
        <f>'Application - Forest Carbon Ltd'!D133*'Application - Forest Carbon Ltd'!H133</f>
        <v>0</v>
      </c>
      <c r="G42" s="14" t="str">
        <f>IF(OR('Application - Forest Carbon Ltd'!I133="Thinned",'Application - Forest Carbon Ltd'!I133="CCF",'Application - Forest Carbon Ltd'!I133="Continuous Cover"),"Thinned","No_thin")</f>
        <v>No_thin</v>
      </c>
      <c r="H42" s="16" t="str">
        <f>IFERROR(VLOOKUP('Application - Forest Carbon Ltd'!H133,$F$18:$G$24,2,0),"")</f>
        <v/>
      </c>
      <c r="I42">
        <f t="shared" si="0"/>
        <v>0</v>
      </c>
      <c r="J42" t="str">
        <f>IF(C42="Woody shrub",_xlfn.CONCAT('Application - Forest Carbon Ltd'!B133,", "),"")</f>
        <v/>
      </c>
    </row>
    <row r="43" spans="1:10" x14ac:dyDescent="0.3">
      <c r="A43" t="s">
        <v>369</v>
      </c>
      <c r="C43" s="4" t="str">
        <f>'Application - Forest Carbon Ltd'!C134</f>
        <v/>
      </c>
      <c r="D43" s="5">
        <f>IFERROR(IF(C43="Woody shrub",0,'Application - Forest Carbon Ltd'!D134/SUM('Application - Forest Carbon Ltd'!$D$119:$D$143)),0)</f>
        <v>0</v>
      </c>
      <c r="E43" s="5">
        <f>IFERROR(IF(C43="Woody Shrub",'Application - Forest Carbon Ltd'!D134/SUM('Application - Forest Carbon Ltd'!$D$119:$D$143),0),0)</f>
        <v>0</v>
      </c>
      <c r="F43" s="5">
        <f>'Application - Forest Carbon Ltd'!D134*'Application - Forest Carbon Ltd'!H134</f>
        <v>0</v>
      </c>
      <c r="G43" s="14" t="str">
        <f>IF(OR('Application - Forest Carbon Ltd'!I134="Thinned",'Application - Forest Carbon Ltd'!I134="CCF",'Application - Forest Carbon Ltd'!I134="Continuous Cover"),"Thinned","No_thin")</f>
        <v>No_thin</v>
      </c>
      <c r="H43" s="16" t="str">
        <f>IFERROR(VLOOKUP('Application - Forest Carbon Ltd'!H134,$F$18:$G$24,2,0),"")</f>
        <v/>
      </c>
      <c r="I43">
        <f t="shared" si="0"/>
        <v>0</v>
      </c>
      <c r="J43" t="str">
        <f>IF(C43="Woody shrub",_xlfn.CONCAT('Application - Forest Carbon Ltd'!B134,", "),"")</f>
        <v/>
      </c>
    </row>
    <row r="44" spans="1:10" x14ac:dyDescent="0.3">
      <c r="A44" t="s">
        <v>370</v>
      </c>
      <c r="C44" s="4" t="str">
        <f>'Application - Forest Carbon Ltd'!C135</f>
        <v/>
      </c>
      <c r="D44" s="5">
        <f>IFERROR(IF(C44="Woody shrub",0,'Application - Forest Carbon Ltd'!D135/SUM('Application - Forest Carbon Ltd'!$D$119:$D$143)),0)</f>
        <v>0</v>
      </c>
      <c r="E44" s="5">
        <f>IFERROR(IF(C44="Woody Shrub",'Application - Forest Carbon Ltd'!D135/SUM('Application - Forest Carbon Ltd'!$D$119:$D$143),0),0)</f>
        <v>0</v>
      </c>
      <c r="F44" s="5">
        <f>'Application - Forest Carbon Ltd'!D135*'Application - Forest Carbon Ltd'!H135</f>
        <v>0</v>
      </c>
      <c r="G44" s="14" t="str">
        <f>IF(OR('Application - Forest Carbon Ltd'!I135="Thinned",'Application - Forest Carbon Ltd'!I135="CCF",'Application - Forest Carbon Ltd'!I135="Continuous Cover"),"Thinned","No_thin")</f>
        <v>No_thin</v>
      </c>
      <c r="H44" s="16" t="str">
        <f>IFERROR(VLOOKUP('Application - Forest Carbon Ltd'!H135,$F$18:$G$24,2,0),"")</f>
        <v/>
      </c>
      <c r="I44">
        <f t="shared" si="0"/>
        <v>0</v>
      </c>
      <c r="J44" t="str">
        <f>IF(C44="Woody shrub",_xlfn.CONCAT('Application - Forest Carbon Ltd'!B135,", "),"")</f>
        <v/>
      </c>
    </row>
    <row r="45" spans="1:10" x14ac:dyDescent="0.3">
      <c r="C45" s="4" t="str">
        <f>'Application - Forest Carbon Ltd'!C136</f>
        <v/>
      </c>
      <c r="D45" s="5">
        <f>IFERROR(IF(C45="Woody shrub",0,'Application - Forest Carbon Ltd'!D136/SUM('Application - Forest Carbon Ltd'!$D$119:$D$143)),0)</f>
        <v>0</v>
      </c>
      <c r="E45" s="5">
        <f>IFERROR(IF(C45="Woody Shrub",'Application - Forest Carbon Ltd'!D136/SUM('Application - Forest Carbon Ltd'!$D$119:$D$143),0),0)</f>
        <v>0</v>
      </c>
      <c r="F45" s="5">
        <f>'Application - Forest Carbon Ltd'!D136*'Application - Forest Carbon Ltd'!H136</f>
        <v>0</v>
      </c>
      <c r="G45" s="14" t="str">
        <f>IF(OR('Application - Forest Carbon Ltd'!I136="Thinned",'Application - Forest Carbon Ltd'!I136="CCF",'Application - Forest Carbon Ltd'!I136="Continuous Cover"),"Thinned","No_thin")</f>
        <v>No_thin</v>
      </c>
      <c r="H45" s="16" t="str">
        <f>IFERROR(VLOOKUP('Application - Forest Carbon Ltd'!H136,$F$18:$G$24,2,0),"")</f>
        <v/>
      </c>
      <c r="I45">
        <f t="shared" si="0"/>
        <v>0</v>
      </c>
      <c r="J45" t="str">
        <f>IF(C45="Woody shrub",_xlfn.CONCAT('Application - Forest Carbon Ltd'!B136,", "),"")</f>
        <v/>
      </c>
    </row>
    <row r="46" spans="1:10" x14ac:dyDescent="0.3">
      <c r="A46" s="1" t="s">
        <v>372</v>
      </c>
      <c r="C46" s="4" t="str">
        <f>'Application - Forest Carbon Ltd'!C137</f>
        <v/>
      </c>
      <c r="D46" s="5">
        <f>IFERROR(IF(C46="Woody shrub",0,'Application - Forest Carbon Ltd'!D137/SUM('Application - Forest Carbon Ltd'!$D$119:$D$143)),0)</f>
        <v>0</v>
      </c>
      <c r="E46" s="5">
        <f>IFERROR(IF(C46="Woody Shrub",'Application - Forest Carbon Ltd'!D137/SUM('Application - Forest Carbon Ltd'!$D$119:$D$143),0),0)</f>
        <v>0</v>
      </c>
      <c r="F46" s="5">
        <f>'Application - Forest Carbon Ltd'!D137*'Application - Forest Carbon Ltd'!H137</f>
        <v>0</v>
      </c>
      <c r="G46" s="14" t="str">
        <f>IF(OR('Application - Forest Carbon Ltd'!I137="Thinned",'Application - Forest Carbon Ltd'!I137="CCF",'Application - Forest Carbon Ltd'!I137="Continuous Cover"),"Thinned","No_thin")</f>
        <v>No_thin</v>
      </c>
      <c r="H46" s="16" t="str">
        <f>IFERROR(VLOOKUP('Application - Forest Carbon Ltd'!H137,$F$18:$G$24,2,0),"")</f>
        <v/>
      </c>
      <c r="I46">
        <f t="shared" si="0"/>
        <v>0</v>
      </c>
      <c r="J46" t="str">
        <f>IF(C46="Woody shrub",_xlfn.CONCAT('Application - Forest Carbon Ltd'!B137,", "),"")</f>
        <v/>
      </c>
    </row>
    <row r="47" spans="1:10" x14ac:dyDescent="0.3">
      <c r="A47" t="s">
        <v>411</v>
      </c>
      <c r="C47" s="4" t="str">
        <f>'Application - Forest Carbon Ltd'!C138</f>
        <v/>
      </c>
      <c r="D47" s="5">
        <f>IFERROR(IF(C47="Woody shrub",0,'Application - Forest Carbon Ltd'!D138/SUM('Application - Forest Carbon Ltd'!$D$119:$D$143)),0)</f>
        <v>0</v>
      </c>
      <c r="E47" s="5">
        <f>IFERROR(IF(C47="Woody Shrub",'Application - Forest Carbon Ltd'!D138/SUM('Application - Forest Carbon Ltd'!$D$119:$D$143),0),0)</f>
        <v>0</v>
      </c>
      <c r="F47" s="5">
        <f>'Application - Forest Carbon Ltd'!D138*'Application - Forest Carbon Ltd'!H138</f>
        <v>0</v>
      </c>
      <c r="G47" s="14" t="str">
        <f>IF(OR('Application - Forest Carbon Ltd'!I138="Thinned",'Application - Forest Carbon Ltd'!I138="CCF",'Application - Forest Carbon Ltd'!I138="Continuous Cover"),"Thinned","No_thin")</f>
        <v>No_thin</v>
      </c>
      <c r="H47" s="16" t="str">
        <f>IFERROR(VLOOKUP('Application - Forest Carbon Ltd'!H138,$F$18:$G$24,2,0),"")</f>
        <v/>
      </c>
      <c r="I47">
        <f t="shared" si="0"/>
        <v>0</v>
      </c>
      <c r="J47" t="str">
        <f>IF(C47="Woody shrub",_xlfn.CONCAT('Application - Forest Carbon Ltd'!B138,", "),"")</f>
        <v/>
      </c>
    </row>
    <row r="48" spans="1:10" x14ac:dyDescent="0.3">
      <c r="A48" t="s">
        <v>373</v>
      </c>
      <c r="C48" s="4" t="str">
        <f>'Application - Forest Carbon Ltd'!C139</f>
        <v/>
      </c>
      <c r="D48" s="5">
        <f>IFERROR(IF(C48="Woody shrub",0,'Application - Forest Carbon Ltd'!D139/SUM('Application - Forest Carbon Ltd'!$D$119:$D$143)),0)</f>
        <v>0</v>
      </c>
      <c r="E48" s="5">
        <f>IFERROR(IF(C48="Woody Shrub",'Application - Forest Carbon Ltd'!D139/SUM('Application - Forest Carbon Ltd'!$D$119:$D$143),0),0)</f>
        <v>0</v>
      </c>
      <c r="F48" s="5">
        <f>'Application - Forest Carbon Ltd'!D139*'Application - Forest Carbon Ltd'!H139</f>
        <v>0</v>
      </c>
      <c r="G48" s="14" t="str">
        <f>IF(OR('Application - Forest Carbon Ltd'!I139="Thinned",'Application - Forest Carbon Ltd'!I139="CCF",'Application - Forest Carbon Ltd'!I139="Continuous Cover"),"Thinned","No_thin")</f>
        <v>No_thin</v>
      </c>
      <c r="H48" s="16" t="str">
        <f>IFERROR(VLOOKUP('Application - Forest Carbon Ltd'!H139,$F$18:$G$24,2,0),"")</f>
        <v/>
      </c>
      <c r="I48">
        <f t="shared" si="0"/>
        <v>0</v>
      </c>
      <c r="J48" t="str">
        <f>IF(C48="Woody shrub",_xlfn.CONCAT('Application - Forest Carbon Ltd'!B139,", "),"")</f>
        <v/>
      </c>
    </row>
    <row r="49" spans="1:10" x14ac:dyDescent="0.3">
      <c r="A49" t="s">
        <v>374</v>
      </c>
      <c r="C49" s="4" t="str">
        <f>'Application - Forest Carbon Ltd'!C140</f>
        <v/>
      </c>
      <c r="D49" s="5">
        <f>IFERROR(IF(C49="Woody shrub",0,'Application - Forest Carbon Ltd'!D140/SUM('Application - Forest Carbon Ltd'!$D$119:$D$143)),0)</f>
        <v>0</v>
      </c>
      <c r="E49" s="5">
        <f>IFERROR(IF(C49="Woody Shrub",'Application - Forest Carbon Ltd'!D140/SUM('Application - Forest Carbon Ltd'!$D$119:$D$143),0),0)</f>
        <v>0</v>
      </c>
      <c r="F49" s="5">
        <f>'Application - Forest Carbon Ltd'!D140*'Application - Forest Carbon Ltd'!H140</f>
        <v>0</v>
      </c>
      <c r="G49" s="14" t="str">
        <f>IF(OR('Application - Forest Carbon Ltd'!I140="Thinned",'Application - Forest Carbon Ltd'!I140="CCF",'Application - Forest Carbon Ltd'!I140="Continuous Cover"),"Thinned","No_thin")</f>
        <v>No_thin</v>
      </c>
      <c r="H49" s="16" t="str">
        <f>IFERROR(VLOOKUP('Application - Forest Carbon Ltd'!H140,$F$18:$G$24,2,0),"")</f>
        <v/>
      </c>
      <c r="I49">
        <f t="shared" si="0"/>
        <v>0</v>
      </c>
      <c r="J49" t="str">
        <f>IF(C49="Woody shrub",_xlfn.CONCAT('Application - Forest Carbon Ltd'!B140,", "),"")</f>
        <v/>
      </c>
    </row>
    <row r="50" spans="1:10" x14ac:dyDescent="0.3">
      <c r="A50" t="s">
        <v>375</v>
      </c>
      <c r="C50" s="4" t="str">
        <f>'Application - Forest Carbon Ltd'!C141</f>
        <v/>
      </c>
      <c r="D50" s="5">
        <f>IFERROR(IF(C50="Woody shrub",0,'Application - Forest Carbon Ltd'!D141/SUM('Application - Forest Carbon Ltd'!$D$119:$D$143)),0)</f>
        <v>0</v>
      </c>
      <c r="E50" s="5">
        <f>IFERROR(IF(C50="Woody Shrub",'Application - Forest Carbon Ltd'!D141/SUM('Application - Forest Carbon Ltd'!$D$119:$D$143),0),0)</f>
        <v>0</v>
      </c>
      <c r="F50" s="5">
        <f>'Application - Forest Carbon Ltd'!D141*'Application - Forest Carbon Ltd'!H141</f>
        <v>0</v>
      </c>
      <c r="G50" s="14" t="str">
        <f>IF(OR('Application - Forest Carbon Ltd'!I141="Thinned",'Application - Forest Carbon Ltd'!I141="CCF",'Application - Forest Carbon Ltd'!I141="Continuous Cover"),"Thinned","No_thin")</f>
        <v>No_thin</v>
      </c>
      <c r="H50" s="16" t="str">
        <f>IFERROR(VLOOKUP('Application - Forest Carbon Ltd'!H141,$F$18:$G$24,2,0),"")</f>
        <v/>
      </c>
      <c r="I50">
        <f t="shared" si="0"/>
        <v>0</v>
      </c>
      <c r="J50" t="str">
        <f>IF(C50="Woody shrub",_xlfn.CONCAT('Application - Forest Carbon Ltd'!B141,", "),"")</f>
        <v/>
      </c>
    </row>
    <row r="51" spans="1:10" x14ac:dyDescent="0.3">
      <c r="A51" t="s">
        <v>376</v>
      </c>
      <c r="C51" s="4" t="str">
        <f>'Application - Forest Carbon Ltd'!C142</f>
        <v/>
      </c>
      <c r="D51" s="5">
        <f>IFERROR(IF(C51="Woody shrub",0,'Application - Forest Carbon Ltd'!D142/SUM('Application - Forest Carbon Ltd'!$D$119:$D$143)),0)</f>
        <v>0</v>
      </c>
      <c r="E51" s="5">
        <f>IFERROR(IF(C51="Woody Shrub",'Application - Forest Carbon Ltd'!D142/SUM('Application - Forest Carbon Ltd'!$D$119:$D$143),0),0)</f>
        <v>0</v>
      </c>
      <c r="F51" s="5">
        <f>'Application - Forest Carbon Ltd'!D142*'Application - Forest Carbon Ltd'!H142</f>
        <v>0</v>
      </c>
      <c r="G51" s="14" t="str">
        <f>IF(OR('Application - Forest Carbon Ltd'!I142="Thinned",'Application - Forest Carbon Ltd'!I142="CCF",'Application - Forest Carbon Ltd'!I142="Continuous Cover"),"Thinned","No_thin")</f>
        <v>No_thin</v>
      </c>
      <c r="H51" s="16" t="str">
        <f>IFERROR(VLOOKUP('Application - Forest Carbon Ltd'!H142,$F$18:$G$24,2,0),"")</f>
        <v/>
      </c>
      <c r="I51">
        <f t="shared" si="0"/>
        <v>0</v>
      </c>
      <c r="J51" t="str">
        <f>IF(C51="Woody shrub",_xlfn.CONCAT('Application - Forest Carbon Ltd'!B142,", "),"")</f>
        <v/>
      </c>
    </row>
    <row r="52" spans="1:10" x14ac:dyDescent="0.3">
      <c r="A52" t="s">
        <v>377</v>
      </c>
      <c r="C52" s="7" t="str">
        <f>'Application - Forest Carbon Ltd'!C143</f>
        <v/>
      </c>
      <c r="D52" s="8">
        <f>IFERROR(IF(C52="Woody shrub",0,'Application - Forest Carbon Ltd'!D143/SUM('Application - Forest Carbon Ltd'!$D$119:$D$143)),0)</f>
        <v>0</v>
      </c>
      <c r="E52" s="8">
        <f>IFERROR(IF(C52="Woody Shrub",'Application - Forest Carbon Ltd'!D143/SUM('Application - Forest Carbon Ltd'!$D$119:$D$143),0),0)</f>
        <v>0</v>
      </c>
      <c r="F52" s="8">
        <f>'Application - Forest Carbon Ltd'!D143*'Application - Forest Carbon Ltd'!H143</f>
        <v>0</v>
      </c>
      <c r="G52" s="15" t="str">
        <f>IF(OR('Application - Forest Carbon Ltd'!I143="Thinned",'Application - Forest Carbon Ltd'!I143="CCF",'Application - Forest Carbon Ltd'!I143="Continuous Cover"),"Thinned","No_thin")</f>
        <v>No_thin</v>
      </c>
      <c r="H52" s="169" t="str">
        <f>IFERROR(VLOOKUP('Application - Forest Carbon Ltd'!H143,$F$18:$G$24,2,0),"")</f>
        <v/>
      </c>
      <c r="I52">
        <f t="shared" si="0"/>
        <v>0</v>
      </c>
      <c r="J52" t="str">
        <f>IF(C52="Woody shrub",_xlfn.CONCAT('Application - Forest Carbon Ltd'!B143,", "),"")</f>
        <v/>
      </c>
    </row>
    <row r="53" spans="1:10" x14ac:dyDescent="0.3">
      <c r="A53" t="s">
        <v>378</v>
      </c>
      <c r="C53" s="27"/>
      <c r="D53" s="27">
        <f>SUM(D28:D52)</f>
        <v>0</v>
      </c>
      <c r="E53" s="27">
        <f>SUM(E28:E52)</f>
        <v>0</v>
      </c>
      <c r="F53" s="27">
        <f>SUM(F28:F52)</f>
        <v>0</v>
      </c>
      <c r="G53" s="27"/>
      <c r="H53" s="27"/>
      <c r="I53" s="27">
        <f>SUM(I28:I52)</f>
        <v>0</v>
      </c>
      <c r="J53" t="str">
        <f>_xlfn.CONCAT(J28,J29,J30,J31,J32,J33,J34,J35,J36,J37,J38,J39,J40,J41,J42,J43,J44,J45,J46,J47,J48,J49,J50,J51,J52)</f>
        <v/>
      </c>
    </row>
    <row r="55" spans="1:10" x14ac:dyDescent="0.3">
      <c r="A55" s="1" t="s">
        <v>625</v>
      </c>
      <c r="C55" s="69" t="s">
        <v>455</v>
      </c>
      <c r="F55" s="24"/>
      <c r="G55" s="24"/>
    </row>
    <row r="56" spans="1:10" x14ac:dyDescent="0.3">
      <c r="A56" s="57" t="s">
        <v>627</v>
      </c>
      <c r="F56" s="24"/>
      <c r="G56" s="24"/>
    </row>
    <row r="57" spans="1:10" x14ac:dyDescent="0.3">
      <c r="A57" s="57" t="s">
        <v>430</v>
      </c>
      <c r="F57" s="24"/>
      <c r="G57" s="24"/>
    </row>
    <row r="58" spans="1:10" x14ac:dyDescent="0.3">
      <c r="A58" s="57" t="s">
        <v>431</v>
      </c>
      <c r="F58" s="24"/>
      <c r="G58" s="24"/>
    </row>
    <row r="59" spans="1:10" x14ac:dyDescent="0.3">
      <c r="A59" s="57" t="s">
        <v>626</v>
      </c>
      <c r="F59" s="5"/>
      <c r="G59" s="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6"/>
  <sheetViews>
    <sheetView topLeftCell="A64" workbookViewId="0">
      <selection activeCell="B79" sqref="B79"/>
    </sheetView>
  </sheetViews>
  <sheetFormatPr defaultRowHeight="14.4" x14ac:dyDescent="0.3"/>
  <sheetData>
    <row r="1" spans="1:4" x14ac:dyDescent="0.3">
      <c r="A1" s="12" t="s">
        <v>156</v>
      </c>
      <c r="B1" s="12" t="s">
        <v>155</v>
      </c>
      <c r="C1" s="12" t="s">
        <v>157</v>
      </c>
      <c r="D1" s="12" t="s">
        <v>158</v>
      </c>
    </row>
    <row r="2" spans="1:4" x14ac:dyDescent="0.3">
      <c r="A2" t="s">
        <v>159</v>
      </c>
      <c r="B2" t="s">
        <v>160</v>
      </c>
      <c r="C2" t="s">
        <v>160</v>
      </c>
      <c r="D2" s="13" t="s">
        <v>161</v>
      </c>
    </row>
    <row r="3" spans="1:4" x14ac:dyDescent="0.3">
      <c r="A3" t="s">
        <v>160</v>
      </c>
      <c r="B3" t="s">
        <v>160</v>
      </c>
      <c r="C3" t="s">
        <v>160</v>
      </c>
      <c r="D3" s="13" t="s">
        <v>161</v>
      </c>
    </row>
    <row r="4" spans="1:4" x14ac:dyDescent="0.3">
      <c r="A4" t="s">
        <v>162</v>
      </c>
      <c r="B4" t="s">
        <v>160</v>
      </c>
      <c r="C4" t="s">
        <v>160</v>
      </c>
      <c r="D4" s="13" t="s">
        <v>161</v>
      </c>
    </row>
    <row r="5" spans="1:4" x14ac:dyDescent="0.3">
      <c r="A5" t="s">
        <v>163</v>
      </c>
      <c r="B5" t="s">
        <v>164</v>
      </c>
      <c r="C5" t="s">
        <v>164</v>
      </c>
      <c r="D5" s="13" t="s">
        <v>161</v>
      </c>
    </row>
    <row r="6" spans="1:4" x14ac:dyDescent="0.3">
      <c r="A6" t="s">
        <v>165</v>
      </c>
      <c r="B6" t="s">
        <v>164</v>
      </c>
      <c r="C6" t="s">
        <v>164</v>
      </c>
      <c r="D6" s="13" t="s">
        <v>161</v>
      </c>
    </row>
    <row r="7" spans="1:4" x14ac:dyDescent="0.3">
      <c r="A7" t="s">
        <v>166</v>
      </c>
      <c r="B7" t="s">
        <v>164</v>
      </c>
      <c r="C7" t="s">
        <v>164</v>
      </c>
      <c r="D7" s="13" t="s">
        <v>161</v>
      </c>
    </row>
    <row r="8" spans="1:4" x14ac:dyDescent="0.3">
      <c r="A8" t="s">
        <v>167</v>
      </c>
      <c r="B8" t="s">
        <v>168</v>
      </c>
      <c r="C8" t="s">
        <v>168</v>
      </c>
      <c r="D8" s="13" t="s">
        <v>161</v>
      </c>
    </row>
    <row r="9" spans="1:4" x14ac:dyDescent="0.3">
      <c r="A9" t="s">
        <v>169</v>
      </c>
      <c r="B9" t="s">
        <v>168</v>
      </c>
      <c r="C9" t="s">
        <v>168</v>
      </c>
      <c r="D9" s="13" t="s">
        <v>161</v>
      </c>
    </row>
    <row r="10" spans="1:4" x14ac:dyDescent="0.3">
      <c r="A10" t="s">
        <v>170</v>
      </c>
      <c r="B10" t="s">
        <v>168</v>
      </c>
      <c r="C10" t="s">
        <v>168</v>
      </c>
      <c r="D10" s="13" t="s">
        <v>161</v>
      </c>
    </row>
    <row r="11" spans="1:4" x14ac:dyDescent="0.3">
      <c r="A11" t="s">
        <v>171</v>
      </c>
      <c r="B11" t="s">
        <v>172</v>
      </c>
      <c r="C11" t="s">
        <v>173</v>
      </c>
      <c r="D11" s="13" t="s">
        <v>161</v>
      </c>
    </row>
    <row r="12" spans="1:4" x14ac:dyDescent="0.3">
      <c r="A12" t="s">
        <v>174</v>
      </c>
      <c r="B12" t="s">
        <v>175</v>
      </c>
      <c r="C12" t="s">
        <v>173</v>
      </c>
      <c r="D12" s="13" t="s">
        <v>161</v>
      </c>
    </row>
    <row r="13" spans="1:4" x14ac:dyDescent="0.3">
      <c r="A13" t="s">
        <v>176</v>
      </c>
      <c r="B13" t="s">
        <v>175</v>
      </c>
      <c r="C13" t="s">
        <v>173</v>
      </c>
      <c r="D13" s="13" t="s">
        <v>161</v>
      </c>
    </row>
    <row r="14" spans="1:4" x14ac:dyDescent="0.3">
      <c r="A14" t="s">
        <v>177</v>
      </c>
      <c r="B14" t="s">
        <v>175</v>
      </c>
      <c r="C14" t="s">
        <v>173</v>
      </c>
      <c r="D14" s="13" t="s">
        <v>161</v>
      </c>
    </row>
    <row r="15" spans="1:4" x14ac:dyDescent="0.3">
      <c r="A15" t="s">
        <v>178</v>
      </c>
      <c r="B15" t="s">
        <v>172</v>
      </c>
      <c r="C15" t="s">
        <v>173</v>
      </c>
      <c r="D15" s="13" t="s">
        <v>161</v>
      </c>
    </row>
    <row r="16" spans="1:4" x14ac:dyDescent="0.3">
      <c r="A16" t="s">
        <v>179</v>
      </c>
      <c r="B16" t="s">
        <v>172</v>
      </c>
      <c r="C16" t="s">
        <v>173</v>
      </c>
      <c r="D16" s="13" t="s">
        <v>161</v>
      </c>
    </row>
    <row r="17" spans="1:4" x14ac:dyDescent="0.3">
      <c r="A17" t="s">
        <v>180</v>
      </c>
      <c r="B17" t="s">
        <v>172</v>
      </c>
      <c r="C17" t="s">
        <v>173</v>
      </c>
      <c r="D17" s="13" t="s">
        <v>161</v>
      </c>
    </row>
    <row r="18" spans="1:4" x14ac:dyDescent="0.3">
      <c r="A18" t="s">
        <v>181</v>
      </c>
      <c r="B18" t="s">
        <v>172</v>
      </c>
      <c r="C18" t="s">
        <v>173</v>
      </c>
      <c r="D18" s="13" t="s">
        <v>161</v>
      </c>
    </row>
    <row r="19" spans="1:4" x14ac:dyDescent="0.3">
      <c r="A19" s="13" t="s">
        <v>182</v>
      </c>
      <c r="B19" s="13" t="s">
        <v>172</v>
      </c>
      <c r="C19" s="13" t="s">
        <v>173</v>
      </c>
      <c r="D19" s="13" t="s">
        <v>161</v>
      </c>
    </row>
    <row r="20" spans="1:4" x14ac:dyDescent="0.3">
      <c r="A20" s="13" t="s">
        <v>183</v>
      </c>
      <c r="B20" s="13" t="s">
        <v>172</v>
      </c>
      <c r="C20" s="13" t="s">
        <v>173</v>
      </c>
      <c r="D20" s="13" t="s">
        <v>161</v>
      </c>
    </row>
    <row r="21" spans="1:4" x14ac:dyDescent="0.3">
      <c r="A21" t="s">
        <v>184</v>
      </c>
      <c r="B21" t="s">
        <v>185</v>
      </c>
      <c r="C21" t="s">
        <v>186</v>
      </c>
      <c r="D21" s="13" t="s">
        <v>161</v>
      </c>
    </row>
    <row r="22" spans="1:4" x14ac:dyDescent="0.3">
      <c r="A22" t="s">
        <v>187</v>
      </c>
      <c r="B22" t="s">
        <v>187</v>
      </c>
      <c r="C22" t="s">
        <v>186</v>
      </c>
      <c r="D22" s="13" t="s">
        <v>161</v>
      </c>
    </row>
    <row r="23" spans="1:4" x14ac:dyDescent="0.3">
      <c r="A23" t="s">
        <v>188</v>
      </c>
      <c r="B23" t="s">
        <v>185</v>
      </c>
      <c r="C23" t="s">
        <v>186</v>
      </c>
      <c r="D23" s="13" t="s">
        <v>161</v>
      </c>
    </row>
    <row r="24" spans="1:4" x14ac:dyDescent="0.3">
      <c r="A24" t="s">
        <v>184</v>
      </c>
      <c r="B24" t="s">
        <v>185</v>
      </c>
      <c r="C24" t="s">
        <v>186</v>
      </c>
      <c r="D24" s="13" t="s">
        <v>161</v>
      </c>
    </row>
    <row r="25" spans="1:4" x14ac:dyDescent="0.3">
      <c r="A25" t="s">
        <v>189</v>
      </c>
      <c r="B25" t="s">
        <v>187</v>
      </c>
      <c r="C25" t="s">
        <v>186</v>
      </c>
      <c r="D25" s="13" t="s">
        <v>161</v>
      </c>
    </row>
    <row r="26" spans="1:4" x14ac:dyDescent="0.3">
      <c r="A26" t="s">
        <v>190</v>
      </c>
      <c r="B26" t="s">
        <v>191</v>
      </c>
      <c r="C26" t="s">
        <v>192</v>
      </c>
      <c r="D26" s="13" t="s">
        <v>161</v>
      </c>
    </row>
    <row r="27" spans="1:4" x14ac:dyDescent="0.3">
      <c r="A27" t="s">
        <v>190</v>
      </c>
      <c r="B27" t="s">
        <v>191</v>
      </c>
      <c r="C27" t="s">
        <v>192</v>
      </c>
      <c r="D27" s="13" t="s">
        <v>161</v>
      </c>
    </row>
    <row r="28" spans="1:4" x14ac:dyDescent="0.3">
      <c r="A28" t="s">
        <v>193</v>
      </c>
      <c r="B28" t="s">
        <v>191</v>
      </c>
      <c r="C28" t="s">
        <v>192</v>
      </c>
      <c r="D28" s="13" t="s">
        <v>161</v>
      </c>
    </row>
    <row r="29" spans="1:4" x14ac:dyDescent="0.3">
      <c r="A29" t="s">
        <v>194</v>
      </c>
      <c r="B29" t="s">
        <v>191</v>
      </c>
      <c r="C29" t="s">
        <v>192</v>
      </c>
      <c r="D29" s="13" t="s">
        <v>161</v>
      </c>
    </row>
    <row r="30" spans="1:4" x14ac:dyDescent="0.3">
      <c r="A30" t="s">
        <v>195</v>
      </c>
      <c r="B30" t="s">
        <v>191</v>
      </c>
      <c r="C30" t="s">
        <v>192</v>
      </c>
      <c r="D30" s="13" t="s">
        <v>161</v>
      </c>
    </row>
    <row r="31" spans="1:4" x14ac:dyDescent="0.3">
      <c r="A31" t="s">
        <v>196</v>
      </c>
      <c r="B31" t="s">
        <v>196</v>
      </c>
      <c r="C31" t="s">
        <v>196</v>
      </c>
      <c r="D31" s="13" t="s">
        <v>161</v>
      </c>
    </row>
    <row r="32" spans="1:4" x14ac:dyDescent="0.3">
      <c r="A32" t="s">
        <v>197</v>
      </c>
      <c r="B32" t="s">
        <v>196</v>
      </c>
      <c r="C32" t="s">
        <v>196</v>
      </c>
      <c r="D32" s="13" t="s">
        <v>161</v>
      </c>
    </row>
    <row r="33" spans="1:4" x14ac:dyDescent="0.3">
      <c r="A33" t="s">
        <v>197</v>
      </c>
      <c r="B33" t="s">
        <v>196</v>
      </c>
      <c r="C33" t="s">
        <v>196</v>
      </c>
      <c r="D33" s="13" t="s">
        <v>161</v>
      </c>
    </row>
    <row r="34" spans="1:4" x14ac:dyDescent="0.3">
      <c r="A34" t="s">
        <v>196</v>
      </c>
      <c r="B34" t="s">
        <v>196</v>
      </c>
      <c r="C34" t="s">
        <v>196</v>
      </c>
      <c r="D34" s="13" t="s">
        <v>161</v>
      </c>
    </row>
    <row r="35" spans="1:4" x14ac:dyDescent="0.3">
      <c r="A35" t="s">
        <v>198</v>
      </c>
      <c r="B35" t="s">
        <v>199</v>
      </c>
      <c r="C35" t="s">
        <v>200</v>
      </c>
      <c r="D35" s="13" t="s">
        <v>161</v>
      </c>
    </row>
    <row r="36" spans="1:4" x14ac:dyDescent="0.3">
      <c r="A36" t="s">
        <v>201</v>
      </c>
      <c r="B36" t="s">
        <v>202</v>
      </c>
      <c r="C36" t="s">
        <v>200</v>
      </c>
      <c r="D36" s="13" t="s">
        <v>161</v>
      </c>
    </row>
    <row r="37" spans="1:4" x14ac:dyDescent="0.3">
      <c r="A37" t="s">
        <v>203</v>
      </c>
      <c r="B37" t="s">
        <v>204</v>
      </c>
      <c r="C37" t="s">
        <v>204</v>
      </c>
      <c r="D37" s="13" t="s">
        <v>205</v>
      </c>
    </row>
    <row r="38" spans="1:4" x14ac:dyDescent="0.3">
      <c r="A38" t="s">
        <v>206</v>
      </c>
      <c r="B38" t="s">
        <v>207</v>
      </c>
      <c r="C38" t="s">
        <v>208</v>
      </c>
      <c r="D38" s="13" t="s">
        <v>161</v>
      </c>
    </row>
    <row r="39" spans="1:4" x14ac:dyDescent="0.3">
      <c r="A39" t="s">
        <v>208</v>
      </c>
      <c r="B39" t="s">
        <v>209</v>
      </c>
      <c r="C39" t="s">
        <v>208</v>
      </c>
      <c r="D39" s="13" t="s">
        <v>161</v>
      </c>
    </row>
    <row r="40" spans="1:4" x14ac:dyDescent="0.3">
      <c r="A40" t="s">
        <v>210</v>
      </c>
      <c r="B40" t="s">
        <v>209</v>
      </c>
      <c r="C40" t="s">
        <v>208</v>
      </c>
      <c r="D40" s="13" t="s">
        <v>161</v>
      </c>
    </row>
    <row r="41" spans="1:4" x14ac:dyDescent="0.3">
      <c r="A41" t="s">
        <v>208</v>
      </c>
      <c r="B41" t="s">
        <v>209</v>
      </c>
      <c r="C41" t="s">
        <v>208</v>
      </c>
      <c r="D41" s="13" t="s">
        <v>161</v>
      </c>
    </row>
    <row r="42" spans="1:4" x14ac:dyDescent="0.3">
      <c r="A42" t="s">
        <v>211</v>
      </c>
      <c r="B42" t="s">
        <v>209</v>
      </c>
      <c r="C42" t="s">
        <v>208</v>
      </c>
      <c r="D42" s="13" t="s">
        <v>161</v>
      </c>
    </row>
    <row r="43" spans="1:4" x14ac:dyDescent="0.3">
      <c r="A43" t="s">
        <v>212</v>
      </c>
      <c r="B43" t="s">
        <v>213</v>
      </c>
      <c r="C43" t="s">
        <v>214</v>
      </c>
      <c r="D43" s="13" t="s">
        <v>161</v>
      </c>
    </row>
    <row r="44" spans="1:4" x14ac:dyDescent="0.3">
      <c r="A44" t="s">
        <v>215</v>
      </c>
      <c r="B44" t="s">
        <v>216</v>
      </c>
      <c r="C44" t="s">
        <v>214</v>
      </c>
      <c r="D44" s="13" t="s">
        <v>161</v>
      </c>
    </row>
    <row r="45" spans="1:4" x14ac:dyDescent="0.3">
      <c r="A45" t="s">
        <v>217</v>
      </c>
      <c r="B45" t="s">
        <v>216</v>
      </c>
      <c r="C45" t="s">
        <v>214</v>
      </c>
      <c r="D45" s="13" t="s">
        <v>161</v>
      </c>
    </row>
    <row r="46" spans="1:4" x14ac:dyDescent="0.3">
      <c r="A46" t="s">
        <v>218</v>
      </c>
      <c r="B46" t="s">
        <v>218</v>
      </c>
      <c r="C46" t="s">
        <v>214</v>
      </c>
      <c r="D46" s="13" t="s">
        <v>161</v>
      </c>
    </row>
    <row r="47" spans="1:4" x14ac:dyDescent="0.3">
      <c r="A47" t="s">
        <v>219</v>
      </c>
      <c r="B47" t="s">
        <v>219</v>
      </c>
      <c r="C47" t="s">
        <v>214</v>
      </c>
      <c r="D47" s="13" t="s">
        <v>161</v>
      </c>
    </row>
    <row r="48" spans="1:4" x14ac:dyDescent="0.3">
      <c r="A48" t="s">
        <v>220</v>
      </c>
      <c r="B48" t="s">
        <v>220</v>
      </c>
      <c r="C48" t="s">
        <v>214</v>
      </c>
      <c r="D48" s="13" t="s">
        <v>161</v>
      </c>
    </row>
    <row r="49" spans="1:4" x14ac:dyDescent="0.3">
      <c r="A49" t="s">
        <v>221</v>
      </c>
      <c r="B49" t="s">
        <v>222</v>
      </c>
      <c r="C49" t="s">
        <v>214</v>
      </c>
      <c r="D49" s="13" t="s">
        <v>161</v>
      </c>
    </row>
    <row r="50" spans="1:4" x14ac:dyDescent="0.3">
      <c r="A50" t="s">
        <v>223</v>
      </c>
      <c r="B50" t="s">
        <v>213</v>
      </c>
      <c r="C50" t="s">
        <v>214</v>
      </c>
      <c r="D50" s="13" t="s">
        <v>161</v>
      </c>
    </row>
    <row r="51" spans="1:4" x14ac:dyDescent="0.3">
      <c r="A51" t="s">
        <v>224</v>
      </c>
      <c r="B51" t="s">
        <v>213</v>
      </c>
      <c r="C51" t="s">
        <v>214</v>
      </c>
      <c r="D51" s="13" t="s">
        <v>161</v>
      </c>
    </row>
    <row r="52" spans="1:4" x14ac:dyDescent="0.3">
      <c r="A52" t="s">
        <v>225</v>
      </c>
      <c r="B52" t="s">
        <v>213</v>
      </c>
      <c r="C52" t="s">
        <v>214</v>
      </c>
      <c r="D52" s="13" t="s">
        <v>161</v>
      </c>
    </row>
    <row r="53" spans="1:4" x14ac:dyDescent="0.3">
      <c r="A53" t="s">
        <v>226</v>
      </c>
      <c r="B53" t="s">
        <v>227</v>
      </c>
      <c r="C53" t="s">
        <v>214</v>
      </c>
      <c r="D53" s="13" t="s">
        <v>161</v>
      </c>
    </row>
    <row r="54" spans="1:4" x14ac:dyDescent="0.3">
      <c r="A54" t="s">
        <v>228</v>
      </c>
      <c r="B54" t="s">
        <v>229</v>
      </c>
      <c r="C54" t="s">
        <v>230</v>
      </c>
      <c r="D54" s="13" t="s">
        <v>205</v>
      </c>
    </row>
    <row r="55" spans="1:4" x14ac:dyDescent="0.3">
      <c r="A55" t="s">
        <v>231</v>
      </c>
      <c r="B55" t="s">
        <v>232</v>
      </c>
      <c r="C55" t="s">
        <v>230</v>
      </c>
      <c r="D55" s="13" t="s">
        <v>205</v>
      </c>
    </row>
    <row r="56" spans="1:4" x14ac:dyDescent="0.3">
      <c r="A56" t="s">
        <v>233</v>
      </c>
      <c r="B56" t="s">
        <v>233</v>
      </c>
      <c r="C56" t="s">
        <v>233</v>
      </c>
      <c r="D56" s="13" t="s">
        <v>161</v>
      </c>
    </row>
    <row r="57" spans="1:4" x14ac:dyDescent="0.3">
      <c r="A57" t="s">
        <v>234</v>
      </c>
      <c r="B57" t="s">
        <v>233</v>
      </c>
      <c r="C57" t="s">
        <v>233</v>
      </c>
      <c r="D57" s="13" t="s">
        <v>161</v>
      </c>
    </row>
    <row r="58" spans="1:4" x14ac:dyDescent="0.3">
      <c r="A58" t="s">
        <v>235</v>
      </c>
      <c r="B58" t="s">
        <v>233</v>
      </c>
      <c r="C58" t="s">
        <v>233</v>
      </c>
      <c r="D58" s="13" t="s">
        <v>161</v>
      </c>
    </row>
    <row r="59" spans="1:4" x14ac:dyDescent="0.3">
      <c r="A59" t="s">
        <v>236</v>
      </c>
      <c r="B59" t="s">
        <v>233</v>
      </c>
      <c r="C59" t="s">
        <v>233</v>
      </c>
      <c r="D59" s="13" t="s">
        <v>161</v>
      </c>
    </row>
    <row r="60" spans="1:4" x14ac:dyDescent="0.3">
      <c r="A60" t="s">
        <v>236</v>
      </c>
      <c r="B60" t="s">
        <v>233</v>
      </c>
      <c r="C60" t="s">
        <v>233</v>
      </c>
      <c r="D60" s="13" t="s">
        <v>161</v>
      </c>
    </row>
    <row r="61" spans="1:4" x14ac:dyDescent="0.3">
      <c r="A61" t="s">
        <v>237</v>
      </c>
      <c r="B61" t="s">
        <v>238</v>
      </c>
      <c r="C61" t="s">
        <v>238</v>
      </c>
      <c r="D61" s="13" t="s">
        <v>205</v>
      </c>
    </row>
    <row r="62" spans="1:4" x14ac:dyDescent="0.3">
      <c r="A62" t="s">
        <v>239</v>
      </c>
      <c r="B62" t="s">
        <v>238</v>
      </c>
      <c r="C62" t="s">
        <v>238</v>
      </c>
      <c r="D62" s="13" t="s">
        <v>205</v>
      </c>
    </row>
    <row r="63" spans="1:4" x14ac:dyDescent="0.3">
      <c r="A63" t="s">
        <v>240</v>
      </c>
      <c r="B63" t="s">
        <v>238</v>
      </c>
      <c r="C63" t="s">
        <v>238</v>
      </c>
      <c r="D63" s="13" t="s">
        <v>205</v>
      </c>
    </row>
    <row r="64" spans="1:4" x14ac:dyDescent="0.3">
      <c r="A64" t="s">
        <v>241</v>
      </c>
      <c r="B64" t="s">
        <v>242</v>
      </c>
      <c r="C64" t="s">
        <v>243</v>
      </c>
      <c r="D64" s="13" t="s">
        <v>205</v>
      </c>
    </row>
    <row r="65" spans="1:4" x14ac:dyDescent="0.3">
      <c r="A65" t="s">
        <v>244</v>
      </c>
      <c r="B65" t="s">
        <v>244</v>
      </c>
      <c r="C65" t="s">
        <v>244</v>
      </c>
      <c r="D65" s="13" t="s">
        <v>161</v>
      </c>
    </row>
    <row r="66" spans="1:4" x14ac:dyDescent="0.3">
      <c r="A66" t="s">
        <v>245</v>
      </c>
      <c r="B66" t="s">
        <v>244</v>
      </c>
      <c r="C66" t="s">
        <v>244</v>
      </c>
      <c r="D66" s="13" t="s">
        <v>161</v>
      </c>
    </row>
    <row r="67" spans="1:4" x14ac:dyDescent="0.3">
      <c r="A67" t="s">
        <v>246</v>
      </c>
      <c r="B67" s="13" t="s">
        <v>247</v>
      </c>
      <c r="C67" t="s">
        <v>247</v>
      </c>
      <c r="D67" s="13" t="s">
        <v>205</v>
      </c>
    </row>
    <row r="68" spans="1:4" x14ac:dyDescent="0.3">
      <c r="A68" t="s">
        <v>248</v>
      </c>
      <c r="B68" t="s">
        <v>249</v>
      </c>
      <c r="C68" t="s">
        <v>250</v>
      </c>
      <c r="D68" s="13" t="s">
        <v>161</v>
      </c>
    </row>
    <row r="69" spans="1:4" x14ac:dyDescent="0.3">
      <c r="A69" t="s">
        <v>250</v>
      </c>
      <c r="B69" t="s">
        <v>251</v>
      </c>
      <c r="C69" t="s">
        <v>250</v>
      </c>
      <c r="D69" s="13" t="s">
        <v>161</v>
      </c>
    </row>
    <row r="70" spans="1:4" x14ac:dyDescent="0.3">
      <c r="A70" t="s">
        <v>252</v>
      </c>
      <c r="B70" t="s">
        <v>251</v>
      </c>
      <c r="C70" t="s">
        <v>250</v>
      </c>
      <c r="D70" s="13" t="s">
        <v>161</v>
      </c>
    </row>
    <row r="71" spans="1:4" x14ac:dyDescent="0.3">
      <c r="A71" t="s">
        <v>253</v>
      </c>
      <c r="B71" t="s">
        <v>249</v>
      </c>
      <c r="C71" t="s">
        <v>250</v>
      </c>
      <c r="D71" s="13" t="s">
        <v>161</v>
      </c>
    </row>
    <row r="72" spans="1:4" x14ac:dyDescent="0.3">
      <c r="A72" t="s">
        <v>254</v>
      </c>
      <c r="B72" t="s">
        <v>249</v>
      </c>
      <c r="C72" t="s">
        <v>250</v>
      </c>
      <c r="D72" s="13" t="s">
        <v>161</v>
      </c>
    </row>
    <row r="73" spans="1:4" x14ac:dyDescent="0.3">
      <c r="A73" t="s">
        <v>255</v>
      </c>
      <c r="B73" t="s">
        <v>256</v>
      </c>
      <c r="C73" t="s">
        <v>250</v>
      </c>
      <c r="D73" s="13" t="s">
        <v>161</v>
      </c>
    </row>
    <row r="74" spans="1:4" x14ac:dyDescent="0.3">
      <c r="A74" t="s">
        <v>242</v>
      </c>
      <c r="B74" t="s">
        <v>242</v>
      </c>
      <c r="C74" t="s">
        <v>242</v>
      </c>
      <c r="D74" s="13" t="s">
        <v>205</v>
      </c>
    </row>
    <row r="75" spans="1:4" x14ac:dyDescent="0.3">
      <c r="A75" s="13" t="s">
        <v>257</v>
      </c>
      <c r="B75" s="13" t="s">
        <v>204</v>
      </c>
      <c r="C75" s="13" t="s">
        <v>204</v>
      </c>
      <c r="D75" s="13" t="s">
        <v>205</v>
      </c>
    </row>
    <row r="76" spans="1:4" x14ac:dyDescent="0.3">
      <c r="A76" s="13" t="s">
        <v>258</v>
      </c>
      <c r="B76" s="13" t="s">
        <v>242</v>
      </c>
      <c r="C76" s="13" t="s">
        <v>243</v>
      </c>
      <c r="D76" s="13" t="s">
        <v>205</v>
      </c>
    </row>
    <row r="77" spans="1:4" x14ac:dyDescent="0.3">
      <c r="A77" s="13" t="s">
        <v>259</v>
      </c>
      <c r="B77" s="13" t="s">
        <v>260</v>
      </c>
      <c r="C77" s="13" t="s">
        <v>260</v>
      </c>
      <c r="D77" s="13" t="s">
        <v>205</v>
      </c>
    </row>
    <row r="78" spans="1:4" x14ac:dyDescent="0.3">
      <c r="A78" s="13" t="s">
        <v>186</v>
      </c>
      <c r="B78" s="13" t="s">
        <v>185</v>
      </c>
      <c r="C78" s="13" t="s">
        <v>186</v>
      </c>
      <c r="D78" s="13" t="s">
        <v>161</v>
      </c>
    </row>
    <row r="79" spans="1:4" x14ac:dyDescent="0.3">
      <c r="A79" s="13" t="s">
        <v>173</v>
      </c>
      <c r="B79" s="13" t="s">
        <v>660</v>
      </c>
      <c r="C79" s="13" t="s">
        <v>173</v>
      </c>
      <c r="D79" s="13" t="s">
        <v>161</v>
      </c>
    </row>
    <row r="80" spans="1:4" x14ac:dyDescent="0.3">
      <c r="A80" t="s">
        <v>530</v>
      </c>
      <c r="B80" s="13" t="s">
        <v>260</v>
      </c>
      <c r="C80" s="13" t="s">
        <v>260</v>
      </c>
      <c r="D80" s="13" t="s">
        <v>205</v>
      </c>
    </row>
    <row r="81" spans="1:4" x14ac:dyDescent="0.3">
      <c r="A81" s="13" t="s">
        <v>192</v>
      </c>
      <c r="B81" s="13" t="s">
        <v>191</v>
      </c>
      <c r="C81" s="13" t="s">
        <v>192</v>
      </c>
      <c r="D81" s="13" t="s">
        <v>161</v>
      </c>
    </row>
    <row r="82" spans="1:4" x14ac:dyDescent="0.3">
      <c r="A82" s="13" t="s">
        <v>599</v>
      </c>
      <c r="B82" s="13" t="s">
        <v>600</v>
      </c>
      <c r="C82" s="13" t="s">
        <v>599</v>
      </c>
      <c r="D82" s="13" t="s">
        <v>161</v>
      </c>
    </row>
    <row r="83" spans="1:4" x14ac:dyDescent="0.3">
      <c r="A83" t="s">
        <v>172</v>
      </c>
      <c r="B83" s="13" t="s">
        <v>172</v>
      </c>
      <c r="C83" s="13" t="s">
        <v>173</v>
      </c>
      <c r="D83" s="13" t="s">
        <v>161</v>
      </c>
    </row>
    <row r="84" spans="1:4" x14ac:dyDescent="0.3">
      <c r="A84" t="s">
        <v>233</v>
      </c>
      <c r="B84" t="s">
        <v>233</v>
      </c>
      <c r="C84" t="s">
        <v>233</v>
      </c>
      <c r="D84" s="13" t="s">
        <v>161</v>
      </c>
    </row>
    <row r="85" spans="1:4" x14ac:dyDescent="0.3">
      <c r="A85" t="s">
        <v>207</v>
      </c>
      <c r="B85" t="s">
        <v>207</v>
      </c>
      <c r="C85" t="s">
        <v>207</v>
      </c>
      <c r="D85" s="13" t="s">
        <v>161</v>
      </c>
    </row>
    <row r="86" spans="1:4" x14ac:dyDescent="0.3">
      <c r="A86" t="s">
        <v>238</v>
      </c>
      <c r="B86" t="s">
        <v>238</v>
      </c>
      <c r="C86" t="s">
        <v>238</v>
      </c>
      <c r="D86" s="13" t="s">
        <v>205</v>
      </c>
    </row>
    <row r="87" spans="1:4" x14ac:dyDescent="0.3">
      <c r="A87" t="s">
        <v>160</v>
      </c>
      <c r="B87" t="s">
        <v>160</v>
      </c>
      <c r="C87" t="s">
        <v>160</v>
      </c>
      <c r="D87" s="13" t="s">
        <v>161</v>
      </c>
    </row>
    <row r="88" spans="1:4" x14ac:dyDescent="0.3">
      <c r="A88" t="s">
        <v>608</v>
      </c>
      <c r="B88" t="s">
        <v>248</v>
      </c>
      <c r="C88" t="s">
        <v>616</v>
      </c>
      <c r="D88" s="13" t="s">
        <v>161</v>
      </c>
    </row>
    <row r="89" spans="1:4" x14ac:dyDescent="0.3">
      <c r="A89" t="s">
        <v>251</v>
      </c>
      <c r="B89" t="s">
        <v>251</v>
      </c>
      <c r="C89" t="s">
        <v>251</v>
      </c>
      <c r="D89" s="13" t="s">
        <v>161</v>
      </c>
    </row>
    <row r="90" spans="1:4" x14ac:dyDescent="0.3">
      <c r="A90" t="s">
        <v>164</v>
      </c>
      <c r="B90" t="s">
        <v>164</v>
      </c>
      <c r="C90" t="s">
        <v>164</v>
      </c>
      <c r="D90" s="13" t="s">
        <v>161</v>
      </c>
    </row>
    <row r="91" spans="1:4" x14ac:dyDescent="0.3">
      <c r="A91" t="s">
        <v>609</v>
      </c>
      <c r="B91" t="s">
        <v>609</v>
      </c>
      <c r="C91" t="s">
        <v>609</v>
      </c>
      <c r="D91" s="13" t="s">
        <v>161</v>
      </c>
    </row>
    <row r="92" spans="1:4" x14ac:dyDescent="0.3">
      <c r="A92" t="s">
        <v>196</v>
      </c>
      <c r="B92" t="s">
        <v>196</v>
      </c>
      <c r="C92" t="s">
        <v>196</v>
      </c>
      <c r="D92" s="13" t="s">
        <v>161</v>
      </c>
    </row>
    <row r="93" spans="1:4" x14ac:dyDescent="0.3">
      <c r="A93" t="s">
        <v>192</v>
      </c>
      <c r="B93" t="s">
        <v>612</v>
      </c>
      <c r="C93" t="s">
        <v>214</v>
      </c>
      <c r="D93" s="13" t="s">
        <v>161</v>
      </c>
    </row>
    <row r="94" spans="1:4" x14ac:dyDescent="0.3">
      <c r="A94" t="s">
        <v>216</v>
      </c>
      <c r="B94" t="s">
        <v>213</v>
      </c>
      <c r="C94" t="s">
        <v>214</v>
      </c>
      <c r="D94" s="13" t="s">
        <v>161</v>
      </c>
    </row>
    <row r="95" spans="1:4" x14ac:dyDescent="0.3">
      <c r="A95" t="s">
        <v>610</v>
      </c>
      <c r="B95" t="s">
        <v>213</v>
      </c>
      <c r="C95" t="s">
        <v>610</v>
      </c>
      <c r="D95" s="13" t="s">
        <v>161</v>
      </c>
    </row>
    <row r="96" spans="1:4" x14ac:dyDescent="0.3">
      <c r="A96" t="s">
        <v>611</v>
      </c>
      <c r="B96" t="s">
        <v>213</v>
      </c>
      <c r="C96" t="s">
        <v>214</v>
      </c>
      <c r="D96" s="13"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B2"/>
  <sheetViews>
    <sheetView topLeftCell="HZ1" workbookViewId="0">
      <selection activeCell="II6" sqref="II6"/>
    </sheetView>
  </sheetViews>
  <sheetFormatPr defaultRowHeight="14.4" x14ac:dyDescent="0.3"/>
  <cols>
    <col min="1" max="1" width="12.33203125" bestFit="1" customWidth="1"/>
    <col min="2" max="2" width="12.33203125" customWidth="1"/>
    <col min="3" max="3" width="13.6640625" bestFit="1" customWidth="1"/>
    <col min="4" max="5" width="13.6640625" customWidth="1"/>
    <col min="6" max="8" width="10.33203125" customWidth="1"/>
  </cols>
  <sheetData>
    <row r="1" spans="1:262" x14ac:dyDescent="0.3">
      <c r="A1" t="s">
        <v>47</v>
      </c>
      <c r="B1" t="s">
        <v>347</v>
      </c>
      <c r="C1" t="s">
        <v>48</v>
      </c>
      <c r="D1" t="s">
        <v>379</v>
      </c>
      <c r="E1" t="s">
        <v>388</v>
      </c>
      <c r="F1" t="s">
        <v>292</v>
      </c>
      <c r="G1" t="s">
        <v>290</v>
      </c>
      <c r="H1" t="s">
        <v>291</v>
      </c>
      <c r="I1" t="s">
        <v>288</v>
      </c>
      <c r="J1" t="s">
        <v>130</v>
      </c>
      <c r="K1" t="s">
        <v>131</v>
      </c>
      <c r="L1" t="s">
        <v>49</v>
      </c>
      <c r="M1" t="s">
        <v>50</v>
      </c>
      <c r="N1" t="s">
        <v>51</v>
      </c>
      <c r="O1" t="s">
        <v>52</v>
      </c>
      <c r="P1" t="s">
        <v>133</v>
      </c>
      <c r="Q1" t="s">
        <v>132</v>
      </c>
      <c r="R1" t="s">
        <v>53</v>
      </c>
      <c r="S1" t="s">
        <v>54</v>
      </c>
      <c r="T1" t="s">
        <v>26</v>
      </c>
      <c r="U1" t="s">
        <v>146</v>
      </c>
      <c r="V1" t="s">
        <v>147</v>
      </c>
      <c r="W1" t="s">
        <v>148</v>
      </c>
      <c r="X1" t="s">
        <v>149</v>
      </c>
      <c r="Y1" t="s">
        <v>352</v>
      </c>
      <c r="Z1" t="s">
        <v>353</v>
      </c>
      <c r="AA1" t="s">
        <v>150</v>
      </c>
      <c r="AB1" t="s">
        <v>151</v>
      </c>
      <c r="AC1" t="s">
        <v>152</v>
      </c>
      <c r="AD1" t="s">
        <v>153</v>
      </c>
      <c r="AE1" t="s">
        <v>350</v>
      </c>
      <c r="AF1" t="s">
        <v>351</v>
      </c>
      <c r="AG1" t="s">
        <v>138</v>
      </c>
      <c r="AH1" t="s">
        <v>139</v>
      </c>
      <c r="AI1" t="s">
        <v>140</v>
      </c>
      <c r="AJ1" t="s">
        <v>141</v>
      </c>
      <c r="AK1" t="s">
        <v>348</v>
      </c>
      <c r="AL1" t="s">
        <v>349</v>
      </c>
      <c r="AM1" t="s">
        <v>142</v>
      </c>
      <c r="AN1" t="s">
        <v>143</v>
      </c>
      <c r="AO1" t="s">
        <v>144</v>
      </c>
      <c r="AP1" t="s">
        <v>145</v>
      </c>
      <c r="AQ1" t="s">
        <v>354</v>
      </c>
      <c r="AR1" t="s">
        <v>355</v>
      </c>
      <c r="AS1" s="10" t="s">
        <v>34</v>
      </c>
      <c r="AT1" s="10" t="s">
        <v>35</v>
      </c>
      <c r="AU1" s="10" t="s">
        <v>36</v>
      </c>
      <c r="AV1" s="10" t="s">
        <v>37</v>
      </c>
      <c r="AW1" t="s">
        <v>154</v>
      </c>
      <c r="AX1" t="s">
        <v>38</v>
      </c>
      <c r="AY1" t="s">
        <v>39</v>
      </c>
      <c r="AZ1" t="s">
        <v>40</v>
      </c>
      <c r="BA1" t="s">
        <v>41</v>
      </c>
      <c r="BB1" t="s">
        <v>42</v>
      </c>
      <c r="BC1" t="s">
        <v>43</v>
      </c>
      <c r="BD1" t="s">
        <v>44</v>
      </c>
      <c r="BE1" t="s">
        <v>45</v>
      </c>
      <c r="BF1" t="s">
        <v>46</v>
      </c>
      <c r="BG1" s="11" t="s">
        <v>55</v>
      </c>
      <c r="BH1" t="s">
        <v>56</v>
      </c>
      <c r="BI1" t="s">
        <v>57</v>
      </c>
      <c r="BJ1" t="s">
        <v>58</v>
      </c>
      <c r="BK1" t="s">
        <v>59</v>
      </c>
      <c r="BL1" t="s">
        <v>60</v>
      </c>
      <c r="BM1" t="s">
        <v>61</v>
      </c>
      <c r="BN1" t="s">
        <v>62</v>
      </c>
      <c r="BO1" t="s">
        <v>63</v>
      </c>
      <c r="BP1" t="s">
        <v>64</v>
      </c>
      <c r="BQ1" t="s">
        <v>65</v>
      </c>
      <c r="BR1" t="s">
        <v>66</v>
      </c>
      <c r="BS1" t="s">
        <v>67</v>
      </c>
      <c r="BT1" t="s">
        <v>68</v>
      </c>
      <c r="BU1" t="s">
        <v>69</v>
      </c>
      <c r="BV1" t="s">
        <v>70</v>
      </c>
      <c r="BW1" t="s">
        <v>71</v>
      </c>
      <c r="BX1" t="s">
        <v>72</v>
      </c>
      <c r="BY1" t="s">
        <v>73</v>
      </c>
      <c r="BZ1" t="s">
        <v>74</v>
      </c>
      <c r="CA1" t="s">
        <v>75</v>
      </c>
      <c r="CB1" t="s">
        <v>76</v>
      </c>
      <c r="CC1" t="s">
        <v>77</v>
      </c>
      <c r="CD1" t="s">
        <v>78</v>
      </c>
      <c r="CE1" t="s">
        <v>79</v>
      </c>
      <c r="CF1" t="s">
        <v>615</v>
      </c>
      <c r="CG1" t="s">
        <v>80</v>
      </c>
      <c r="CH1" t="s">
        <v>81</v>
      </c>
      <c r="CI1" t="s">
        <v>82</v>
      </c>
      <c r="CJ1" t="s">
        <v>83</v>
      </c>
      <c r="CK1" t="s">
        <v>84</v>
      </c>
      <c r="CL1" t="s">
        <v>85</v>
      </c>
      <c r="CM1" t="s">
        <v>86</v>
      </c>
      <c r="CN1" t="s">
        <v>87</v>
      </c>
      <c r="CO1" t="s">
        <v>88</v>
      </c>
      <c r="CP1" t="s">
        <v>89</v>
      </c>
      <c r="CQ1" t="s">
        <v>90</v>
      </c>
      <c r="CR1" t="s">
        <v>91</v>
      </c>
      <c r="CS1" t="s">
        <v>92</v>
      </c>
      <c r="CT1" t="s">
        <v>93</v>
      </c>
      <c r="CU1" t="s">
        <v>94</v>
      </c>
      <c r="CV1" t="s">
        <v>95</v>
      </c>
      <c r="CW1" t="s">
        <v>96</v>
      </c>
      <c r="CX1" t="s">
        <v>97</v>
      </c>
      <c r="CY1" t="s">
        <v>98</v>
      </c>
      <c r="CZ1" t="s">
        <v>99</v>
      </c>
      <c r="DA1" t="s">
        <v>100</v>
      </c>
      <c r="DB1" t="s">
        <v>101</v>
      </c>
      <c r="DC1" t="s">
        <v>102</v>
      </c>
      <c r="DD1" t="s">
        <v>103</v>
      </c>
      <c r="DE1" t="s">
        <v>104</v>
      </c>
      <c r="DF1" t="s">
        <v>613</v>
      </c>
      <c r="DG1" t="s">
        <v>105</v>
      </c>
      <c r="DH1" t="s">
        <v>106</v>
      </c>
      <c r="DI1" t="s">
        <v>107</v>
      </c>
      <c r="DJ1" t="s">
        <v>108</v>
      </c>
      <c r="DK1" t="s">
        <v>109</v>
      </c>
      <c r="DL1" t="s">
        <v>110</v>
      </c>
      <c r="DM1" t="s">
        <v>111</v>
      </c>
      <c r="DN1" t="s">
        <v>112</v>
      </c>
      <c r="DO1" t="s">
        <v>113</v>
      </c>
      <c r="DP1" t="s">
        <v>114</v>
      </c>
      <c r="DQ1" t="s">
        <v>115</v>
      </c>
      <c r="DR1" t="s">
        <v>116</v>
      </c>
      <c r="DS1" t="s">
        <v>117</v>
      </c>
      <c r="DT1" t="s">
        <v>118</v>
      </c>
      <c r="DU1" t="s">
        <v>119</v>
      </c>
      <c r="DV1" t="s">
        <v>120</v>
      </c>
      <c r="DW1" t="s">
        <v>121</v>
      </c>
      <c r="DX1" t="s">
        <v>122</v>
      </c>
      <c r="DY1" t="s">
        <v>123</v>
      </c>
      <c r="DZ1" t="s">
        <v>124</v>
      </c>
      <c r="EA1" t="s">
        <v>125</v>
      </c>
      <c r="EB1" t="s">
        <v>126</v>
      </c>
      <c r="EC1" t="s">
        <v>127</v>
      </c>
      <c r="ED1" t="s">
        <v>128</v>
      </c>
      <c r="EE1" t="s">
        <v>129</v>
      </c>
      <c r="EF1" t="s">
        <v>402</v>
      </c>
      <c r="EG1" t="s">
        <v>629</v>
      </c>
      <c r="EH1" t="s">
        <v>630</v>
      </c>
      <c r="EI1" t="s">
        <v>631</v>
      </c>
      <c r="EJ1" t="s">
        <v>632</v>
      </c>
      <c r="EK1" t="s">
        <v>633</v>
      </c>
      <c r="EL1" t="s">
        <v>634</v>
      </c>
      <c r="EM1" t="s">
        <v>635</v>
      </c>
      <c r="EN1" t="s">
        <v>636</v>
      </c>
      <c r="EO1" t="s">
        <v>637</v>
      </c>
      <c r="EP1" t="s">
        <v>638</v>
      </c>
      <c r="EQ1" t="s">
        <v>639</v>
      </c>
      <c r="ER1" t="s">
        <v>640</v>
      </c>
      <c r="ES1" t="s">
        <v>641</v>
      </c>
      <c r="ET1" t="s">
        <v>642</v>
      </c>
      <c r="EU1" t="s">
        <v>643</v>
      </c>
      <c r="EV1" t="s">
        <v>644</v>
      </c>
      <c r="EW1" t="s">
        <v>645</v>
      </c>
      <c r="EX1" t="s">
        <v>646</v>
      </c>
      <c r="EY1" t="s">
        <v>647</v>
      </c>
      <c r="EZ1" t="s">
        <v>648</v>
      </c>
      <c r="FA1" t="s">
        <v>649</v>
      </c>
      <c r="FB1" t="s">
        <v>650</v>
      </c>
      <c r="FC1" t="s">
        <v>651</v>
      </c>
      <c r="FD1" t="s">
        <v>652</v>
      </c>
      <c r="FE1" t="s">
        <v>653</v>
      </c>
      <c r="FF1" t="s">
        <v>571</v>
      </c>
      <c r="FG1" t="s">
        <v>572</v>
      </c>
      <c r="FH1" t="s">
        <v>573</v>
      </c>
      <c r="FI1" t="s">
        <v>574</v>
      </c>
      <c r="FJ1" t="s">
        <v>575</v>
      </c>
      <c r="FK1" t="s">
        <v>576</v>
      </c>
      <c r="FL1" t="s">
        <v>577</v>
      </c>
      <c r="FM1" t="s">
        <v>578</v>
      </c>
      <c r="FN1" t="s">
        <v>579</v>
      </c>
      <c r="FO1" t="s">
        <v>580</v>
      </c>
      <c r="FP1" t="s">
        <v>581</v>
      </c>
      <c r="FQ1" t="s">
        <v>582</v>
      </c>
      <c r="FR1" t="s">
        <v>583</v>
      </c>
      <c r="FS1" t="s">
        <v>584</v>
      </c>
      <c r="FT1" t="s">
        <v>585</v>
      </c>
      <c r="FU1" t="s">
        <v>586</v>
      </c>
      <c r="FV1" t="s">
        <v>587</v>
      </c>
      <c r="FW1" t="s">
        <v>588</v>
      </c>
      <c r="FX1" t="s">
        <v>589</v>
      </c>
      <c r="FY1" t="s">
        <v>590</v>
      </c>
      <c r="FZ1" t="s">
        <v>591</v>
      </c>
      <c r="GA1" t="s">
        <v>592</v>
      </c>
      <c r="GB1" t="s">
        <v>593</v>
      </c>
      <c r="GC1" t="s">
        <v>594</v>
      </c>
      <c r="GD1" t="s">
        <v>595</v>
      </c>
      <c r="GE1" t="s">
        <v>297</v>
      </c>
      <c r="GF1" t="s">
        <v>298</v>
      </c>
      <c r="GG1" t="s">
        <v>299</v>
      </c>
      <c r="GH1" t="s">
        <v>300</v>
      </c>
      <c r="GI1" t="s">
        <v>301</v>
      </c>
      <c r="GJ1" t="s">
        <v>302</v>
      </c>
      <c r="GK1" t="s">
        <v>303</v>
      </c>
      <c r="GL1" t="s">
        <v>304</v>
      </c>
      <c r="GM1" t="s">
        <v>305</v>
      </c>
      <c r="GN1" t="s">
        <v>306</v>
      </c>
      <c r="GO1" t="s">
        <v>307</v>
      </c>
      <c r="GP1" t="s">
        <v>308</v>
      </c>
      <c r="GQ1" t="s">
        <v>309</v>
      </c>
      <c r="GR1" t="s">
        <v>310</v>
      </c>
      <c r="GS1" t="s">
        <v>311</v>
      </c>
      <c r="GT1" t="s">
        <v>312</v>
      </c>
      <c r="GU1" t="s">
        <v>313</v>
      </c>
      <c r="GV1" t="s">
        <v>314</v>
      </c>
      <c r="GW1" t="s">
        <v>315</v>
      </c>
      <c r="GX1" t="s">
        <v>316</v>
      </c>
      <c r="GY1" t="s">
        <v>317</v>
      </c>
      <c r="GZ1" t="s">
        <v>318</v>
      </c>
      <c r="HA1" t="s">
        <v>319</v>
      </c>
      <c r="HB1" t="s">
        <v>320</v>
      </c>
      <c r="HC1" t="s">
        <v>321</v>
      </c>
      <c r="HD1" t="s">
        <v>322</v>
      </c>
      <c r="HE1" t="s">
        <v>323</v>
      </c>
      <c r="HF1" t="s">
        <v>324</v>
      </c>
      <c r="HG1" t="s">
        <v>325</v>
      </c>
      <c r="HH1" t="s">
        <v>326</v>
      </c>
      <c r="HI1" t="s">
        <v>327</v>
      </c>
      <c r="HJ1" t="s">
        <v>328</v>
      </c>
      <c r="HK1" t="s">
        <v>329</v>
      </c>
      <c r="HL1" t="s">
        <v>330</v>
      </c>
      <c r="HM1" t="s">
        <v>331</v>
      </c>
      <c r="HN1" t="s">
        <v>332</v>
      </c>
      <c r="HO1" t="s">
        <v>333</v>
      </c>
      <c r="HP1" t="s">
        <v>334</v>
      </c>
      <c r="HQ1" t="s">
        <v>335</v>
      </c>
      <c r="HR1" t="s">
        <v>336</v>
      </c>
      <c r="HS1" t="s">
        <v>337</v>
      </c>
      <c r="HT1" t="s">
        <v>338</v>
      </c>
      <c r="HU1" t="s">
        <v>339</v>
      </c>
      <c r="HV1" t="s">
        <v>340</v>
      </c>
      <c r="HW1" t="s">
        <v>341</v>
      </c>
      <c r="HX1" t="s">
        <v>342</v>
      </c>
      <c r="HY1" t="s">
        <v>343</v>
      </c>
      <c r="HZ1" t="s">
        <v>344</v>
      </c>
      <c r="IA1" t="s">
        <v>345</v>
      </c>
      <c r="IB1" t="s">
        <v>346</v>
      </c>
      <c r="IC1" t="s">
        <v>263</v>
      </c>
      <c r="ID1" t="s">
        <v>264</v>
      </c>
      <c r="IE1" t="s">
        <v>265</v>
      </c>
      <c r="IF1" t="s">
        <v>266</v>
      </c>
      <c r="IG1" t="s">
        <v>267</v>
      </c>
      <c r="IH1" t="s">
        <v>268</v>
      </c>
      <c r="II1" t="s">
        <v>269</v>
      </c>
      <c r="IJ1" t="s">
        <v>270</v>
      </c>
      <c r="IK1" t="s">
        <v>271</v>
      </c>
      <c r="IL1" t="s">
        <v>272</v>
      </c>
      <c r="IM1" t="s">
        <v>273</v>
      </c>
      <c r="IN1" t="s">
        <v>274</v>
      </c>
      <c r="IO1" t="s">
        <v>275</v>
      </c>
      <c r="IP1" t="s">
        <v>276</v>
      </c>
      <c r="IQ1" t="s">
        <v>277</v>
      </c>
      <c r="IR1" t="s">
        <v>278</v>
      </c>
      <c r="IS1" t="s">
        <v>279</v>
      </c>
      <c r="IT1" t="s">
        <v>280</v>
      </c>
      <c r="IU1" t="s">
        <v>281</v>
      </c>
      <c r="IV1" t="s">
        <v>282</v>
      </c>
      <c r="IW1" t="s">
        <v>283</v>
      </c>
      <c r="IX1" t="s">
        <v>284</v>
      </c>
      <c r="IY1" t="s">
        <v>285</v>
      </c>
      <c r="IZ1" t="s">
        <v>286</v>
      </c>
      <c r="JA1" t="s">
        <v>287</v>
      </c>
      <c r="JB1" t="s">
        <v>261</v>
      </c>
    </row>
    <row r="2" spans="1:262" x14ac:dyDescent="0.3">
      <c r="A2">
        <f>'Application - Forest Carbon Ltd'!D47</f>
        <v>0</v>
      </c>
      <c r="B2" s="17">
        <f ca="1">TODAY()</f>
        <v>44181</v>
      </c>
      <c r="C2" t="str">
        <f>IF('Application - Forest Carbon Ltd'!C29&lt;&gt;"",_xlfn.CONCAT('Application - Forest Carbon Ltd'!C29," ",'Application - Forest Carbon Ltd'!C30),_xlfn.CONCAT('Application - Forest Carbon Ltd'!C21," ",'Application - Forest Carbon Ltd'!C22))</f>
        <v xml:space="preserve"> </v>
      </c>
      <c r="D2">
        <f>IF('Application - Forest Carbon Ltd'!C30&lt;&gt;"",'Application - Forest Carbon Ltd'!C22,'Application - Forest Carbon Ltd'!C30)</f>
        <v>0</v>
      </c>
      <c r="E2">
        <f>'Application - Forest Carbon Ltd'!D23</f>
        <v>0</v>
      </c>
      <c r="F2" t="str">
        <f>'Application - Forest Carbon Ltd'!D48</f>
        <v>Please select from dropdown</v>
      </c>
      <c r="G2">
        <f>'Application - Forest Carbon Ltd'!D49</f>
        <v>0</v>
      </c>
      <c r="H2">
        <f>'Application - Forest Carbon Ltd'!D50</f>
        <v>0</v>
      </c>
      <c r="I2">
        <f>'Application - Forest Carbon Ltd'!D178</f>
        <v>0</v>
      </c>
      <c r="J2">
        <f>'Application - Forest Carbon Ltd'!D151</f>
        <v>0</v>
      </c>
      <c r="K2">
        <f>'Application - Forest Carbon Ltd'!D152</f>
        <v>0</v>
      </c>
      <c r="L2">
        <f>'Application - Forest Carbon Ltd'!D51</f>
        <v>0</v>
      </c>
      <c r="M2">
        <f>'Application - Forest Carbon Ltd'!D52</f>
        <v>0</v>
      </c>
      <c r="N2">
        <f>'Application - Forest Carbon Ltd'!D53</f>
        <v>0</v>
      </c>
      <c r="O2">
        <f>'Application - Forest Carbon Ltd'!D54</f>
        <v>0</v>
      </c>
      <c r="P2">
        <f>'Application - Forest Carbon Ltd'!D55</f>
        <v>0</v>
      </c>
      <c r="Q2">
        <f>'Application - Forest Carbon Ltd'!D56</f>
        <v>0</v>
      </c>
      <c r="R2">
        <f>'Application - Forest Carbon Ltd'!D183</f>
        <v>0</v>
      </c>
      <c r="S2" t="str">
        <f>'Application - Forest Carbon Ltd'!D150</f>
        <v>[Please briefly outline the long term management plan for the project]</v>
      </c>
      <c r="T2" t="str">
        <f>'Application - Forest Carbon Ltd'!D149</f>
        <v>[Please state who will be responsible for establishment until year 5]</v>
      </c>
      <c r="U2" t="str">
        <f>'Application - Forest Carbon Ltd'!B160</f>
        <v>Please select from dropdown</v>
      </c>
      <c r="V2">
        <f>'Application - Forest Carbon Ltd'!B161</f>
        <v>0</v>
      </c>
      <c r="W2">
        <f>'Application - Forest Carbon Ltd'!B162</f>
        <v>0</v>
      </c>
      <c r="X2">
        <f>'Application - Forest Carbon Ltd'!B163</f>
        <v>0</v>
      </c>
      <c r="Y2">
        <f>'Application - Forest Carbon Ltd'!B164</f>
        <v>0</v>
      </c>
      <c r="Z2">
        <f>'Application - Forest Carbon Ltd'!B165</f>
        <v>0</v>
      </c>
      <c r="AA2" t="str">
        <f>'Application - Forest Carbon Ltd'!D160</f>
        <v>Please select from dropdown</v>
      </c>
      <c r="AB2">
        <f>'Application - Forest Carbon Ltd'!D161</f>
        <v>0</v>
      </c>
      <c r="AC2">
        <f>'Application - Forest Carbon Ltd'!D162</f>
        <v>0</v>
      </c>
      <c r="AD2">
        <f>'Application - Forest Carbon Ltd'!D163</f>
        <v>0</v>
      </c>
      <c r="AE2">
        <f>'Application - Forest Carbon Ltd'!D164</f>
        <v>0</v>
      </c>
      <c r="AF2">
        <f>'Application - Forest Carbon Ltd'!D165</f>
        <v>0</v>
      </c>
      <c r="AG2" t="str">
        <f>'Application - Forest Carbon Ltd'!E160</f>
        <v>Please select from dropdown</v>
      </c>
      <c r="AH2">
        <f>'Application - Forest Carbon Ltd'!E161</f>
        <v>0</v>
      </c>
      <c r="AI2">
        <f>'Application - Forest Carbon Ltd'!E162</f>
        <v>0</v>
      </c>
      <c r="AJ2">
        <f>'Application - Forest Carbon Ltd'!E163</f>
        <v>0</v>
      </c>
      <c r="AK2">
        <f>'Application - Forest Carbon Ltd'!E164</f>
        <v>0</v>
      </c>
      <c r="AL2">
        <f>'Application - Forest Carbon Ltd'!E165</f>
        <v>0</v>
      </c>
      <c r="AM2">
        <f>'Application - Forest Carbon Ltd'!H160</f>
        <v>0</v>
      </c>
      <c r="AN2">
        <f>'Application - Forest Carbon Ltd'!H161</f>
        <v>0</v>
      </c>
      <c r="AO2">
        <f>'Application - Forest Carbon Ltd'!H162</f>
        <v>0</v>
      </c>
      <c r="AP2">
        <f>'Application - Forest Carbon Ltd'!H163</f>
        <v>0</v>
      </c>
      <c r="AQ2">
        <f>'Application - Forest Carbon Ltd'!H164</f>
        <v>0</v>
      </c>
      <c r="AR2">
        <f>'Application - Forest Carbon Ltd'!H165</f>
        <v>0</v>
      </c>
      <c r="AS2">
        <f>'Application - Forest Carbon Ltd'!D170</f>
        <v>0</v>
      </c>
      <c r="AT2">
        <f>'Application - Forest Carbon Ltd'!D171</f>
        <v>0</v>
      </c>
      <c r="AU2">
        <f>'Application - Forest Carbon Ltd'!D172</f>
        <v>0</v>
      </c>
      <c r="AV2">
        <f>'Application - Forest Carbon Ltd'!D173</f>
        <v>0</v>
      </c>
      <c r="AW2">
        <f>'Application - Forest Carbon Ltd'!D176</f>
        <v>0</v>
      </c>
      <c r="AX2">
        <f>'Application - Forest Carbon Ltd'!D177</f>
        <v>0</v>
      </c>
      <c r="AY2">
        <f>'Application - Forest Carbon Ltd'!D178</f>
        <v>0</v>
      </c>
      <c r="AZ2">
        <f>'Application - Forest Carbon Ltd'!D179</f>
        <v>0</v>
      </c>
      <c r="BA2">
        <f>'Application - Forest Carbon Ltd'!D180</f>
        <v>0</v>
      </c>
      <c r="BB2">
        <f>'Application - Forest Carbon Ltd'!D181</f>
        <v>0</v>
      </c>
      <c r="BC2">
        <f>'Application - Forest Carbon Ltd'!D182</f>
        <v>0</v>
      </c>
      <c r="BD2">
        <f>'Application - Forest Carbon Ltd'!D183</f>
        <v>0</v>
      </c>
      <c r="BE2">
        <f>'Application - Forest Carbon Ltd'!D184</f>
        <v>0</v>
      </c>
      <c r="BF2">
        <f>'Application - Forest Carbon Ltd'!D185</f>
        <v>0</v>
      </c>
      <c r="BG2" t="str">
        <f>IF(Errors!E2="","Select Species",Errors!E2)</f>
        <v>Select Species</v>
      </c>
      <c r="BH2" t="str">
        <f>IF(Errors!E3="","Select Species",Errors!E3)</f>
        <v>Select Species</v>
      </c>
      <c r="BI2" t="str">
        <f>IF(Errors!E4="","Select Species",Errors!E4)</f>
        <v>Select Species</v>
      </c>
      <c r="BJ2" t="str">
        <f>IF(Errors!E5="","Select Species",Errors!E5)</f>
        <v>Select Species</v>
      </c>
      <c r="BK2" t="str">
        <f>IF(Errors!E6="","Select Species",Errors!E6)</f>
        <v>Select Species</v>
      </c>
      <c r="BL2" t="str">
        <f>IF(Errors!E7="","Select Species",Errors!E7)</f>
        <v>Select Species</v>
      </c>
      <c r="BM2" t="str">
        <f>IF(Errors!E8="","Select Species",Errors!E8)</f>
        <v>Select Species</v>
      </c>
      <c r="BN2" t="str">
        <f>IF(Errors!E9="","Select Species",Errors!E9)</f>
        <v>Select Species</v>
      </c>
      <c r="BO2" t="str">
        <f>IF(Errors!E10="","Select Species",Errors!E10)</f>
        <v>Select Species</v>
      </c>
      <c r="BP2" t="str">
        <f>IF(Errors!E11="","Select Species",Errors!E11)</f>
        <v>Select Species</v>
      </c>
      <c r="BQ2" t="str">
        <f>IF(Errors!E12="","Select Species",Errors!E12)</f>
        <v>Select Species</v>
      </c>
      <c r="BR2" t="str">
        <f>IF(Errors!E13="","Select Species",Errors!E13)</f>
        <v>Select Species</v>
      </c>
      <c r="BS2" t="str">
        <f>IF(Errors!E14="","Select Species",Errors!E14)</f>
        <v>Select Species</v>
      </c>
      <c r="BT2" t="str">
        <f>IF(Errors!E15="","Select Species",Errors!E15)</f>
        <v>Select Species</v>
      </c>
      <c r="BU2" t="str">
        <f>IF(Errors!E16="","Select Species",Errors!E16)</f>
        <v>Select Species</v>
      </c>
      <c r="BV2" t="str">
        <f>IF(Errors!E17="","Select Species",Errors!E17)</f>
        <v>Select Species</v>
      </c>
      <c r="BW2" t="str">
        <f>IF(Errors!E18="","Select Species",Errors!E18)</f>
        <v>Select Species</v>
      </c>
      <c r="BX2" t="str">
        <f>IF(Errors!E19="","Select Species",Errors!E19)</f>
        <v>Select Species</v>
      </c>
      <c r="BY2" t="str">
        <f>IF(Errors!E20="","Select Species",Errors!E20)</f>
        <v>Select Species</v>
      </c>
      <c r="BZ2" t="str">
        <f>IF(Errors!E21="","Select Species",Errors!E21)</f>
        <v>Select Species</v>
      </c>
      <c r="CA2" t="str">
        <f>IF(Errors!E22="","Select Species",Errors!E22)</f>
        <v>Select Species</v>
      </c>
      <c r="CB2" t="str">
        <f>IF(Errors!E23="","Select Species",Errors!E23)</f>
        <v>Select Species</v>
      </c>
      <c r="CC2" t="str">
        <f>IF(Errors!E24="","Select Species",Errors!E24)</f>
        <v>Select Species</v>
      </c>
      <c r="CD2" t="str">
        <f>IF(Errors!E25="","Select Species",Errors!E25)</f>
        <v>Select Species</v>
      </c>
      <c r="CE2" t="str">
        <f>IF(Errors!E26="","Select Species",Errors!E26)</f>
        <v>Select Species</v>
      </c>
      <c r="CF2" t="str">
        <f>IF('Data validation &amp; Calc'!J53="","No woody shrubs",'Data validation &amp; Calc'!J53)</f>
        <v>No woody shrubs</v>
      </c>
      <c r="CG2">
        <f>'Data validation &amp; Calc'!D28</f>
        <v>0</v>
      </c>
      <c r="CH2">
        <f>'Data validation &amp; Calc'!D29</f>
        <v>0</v>
      </c>
      <c r="CI2">
        <f>'Data validation &amp; Calc'!D30</f>
        <v>0</v>
      </c>
      <c r="CJ2">
        <f>'Data validation &amp; Calc'!D31</f>
        <v>0</v>
      </c>
      <c r="CK2">
        <f>'Data validation &amp; Calc'!D32</f>
        <v>0</v>
      </c>
      <c r="CL2">
        <f>'Data validation &amp; Calc'!D33</f>
        <v>0</v>
      </c>
      <c r="CM2">
        <f>'Data validation &amp; Calc'!D34</f>
        <v>0</v>
      </c>
      <c r="CN2">
        <f>'Data validation &amp; Calc'!D35</f>
        <v>0</v>
      </c>
      <c r="CO2">
        <f>'Data validation &amp; Calc'!D36</f>
        <v>0</v>
      </c>
      <c r="CP2">
        <f>'Data validation &amp; Calc'!D37</f>
        <v>0</v>
      </c>
      <c r="CQ2">
        <f>'Data validation &amp; Calc'!D38</f>
        <v>0</v>
      </c>
      <c r="CR2">
        <f>'Data validation &amp; Calc'!D39</f>
        <v>0</v>
      </c>
      <c r="CS2">
        <f>'Data validation &amp; Calc'!D40</f>
        <v>0</v>
      </c>
      <c r="CT2">
        <f>'Data validation &amp; Calc'!D41</f>
        <v>0</v>
      </c>
      <c r="CU2">
        <f>'Data validation &amp; Calc'!D42</f>
        <v>0</v>
      </c>
      <c r="CV2">
        <f>'Data validation &amp; Calc'!D43</f>
        <v>0</v>
      </c>
      <c r="CW2">
        <f>'Data validation &amp; Calc'!D44</f>
        <v>0</v>
      </c>
      <c r="CX2">
        <f>'Data validation &amp; Calc'!D45</f>
        <v>0</v>
      </c>
      <c r="CY2">
        <f>'Data validation &amp; Calc'!D46</f>
        <v>0</v>
      </c>
      <c r="CZ2">
        <f>'Data validation &amp; Calc'!D47</f>
        <v>0</v>
      </c>
      <c r="DA2">
        <f>'Data validation &amp; Calc'!D48</f>
        <v>0</v>
      </c>
      <c r="DB2">
        <f>'Data validation &amp; Calc'!D49</f>
        <v>0</v>
      </c>
      <c r="DC2">
        <f>'Data validation &amp; Calc'!D50</f>
        <v>0</v>
      </c>
      <c r="DD2">
        <f>'Data validation &amp; Calc'!D51</f>
        <v>0</v>
      </c>
      <c r="DE2">
        <f>'Data validation &amp; Calc'!D52</f>
        <v>0</v>
      </c>
      <c r="DF2">
        <f>'Data validation &amp; Calc'!E53</f>
        <v>0</v>
      </c>
      <c r="DG2" t="str">
        <f>'Data validation &amp; Calc'!H28</f>
        <v/>
      </c>
      <c r="DH2" t="str">
        <f>'Data validation &amp; Calc'!H29</f>
        <v/>
      </c>
      <c r="DI2" t="str">
        <f>'Data validation &amp; Calc'!H30</f>
        <v/>
      </c>
      <c r="DJ2" t="str">
        <f>'Data validation &amp; Calc'!H31</f>
        <v/>
      </c>
      <c r="DK2" t="str">
        <f>'Data validation &amp; Calc'!H32</f>
        <v/>
      </c>
      <c r="DL2" t="str">
        <f>'Data validation &amp; Calc'!H33</f>
        <v/>
      </c>
      <c r="DM2" t="str">
        <f>'Data validation &amp; Calc'!H34</f>
        <v/>
      </c>
      <c r="DN2" t="str">
        <f>'Data validation &amp; Calc'!H35</f>
        <v/>
      </c>
      <c r="DO2" t="str">
        <f>'Data validation &amp; Calc'!H36</f>
        <v/>
      </c>
      <c r="DP2" t="str">
        <f>'Data validation &amp; Calc'!H37</f>
        <v/>
      </c>
      <c r="DQ2" t="str">
        <f>'Data validation &amp; Calc'!H38</f>
        <v/>
      </c>
      <c r="DR2" t="str">
        <f>'Data validation &amp; Calc'!H39</f>
        <v/>
      </c>
      <c r="DS2" t="str">
        <f>'Data validation &amp; Calc'!H40</f>
        <v/>
      </c>
      <c r="DT2" t="str">
        <f>'Data validation &amp; Calc'!H41</f>
        <v/>
      </c>
      <c r="DU2" t="str">
        <f>'Data validation &amp; Calc'!H42</f>
        <v/>
      </c>
      <c r="DV2" t="str">
        <f>'Data validation &amp; Calc'!H43</f>
        <v/>
      </c>
      <c r="DW2" t="str">
        <f>'Data validation &amp; Calc'!H44</f>
        <v/>
      </c>
      <c r="DX2" t="str">
        <f>'Data validation &amp; Calc'!H45</f>
        <v/>
      </c>
      <c r="DY2" t="str">
        <f>'Data validation &amp; Calc'!H46</f>
        <v/>
      </c>
      <c r="DZ2" t="str">
        <f>'Data validation &amp; Calc'!H47</f>
        <v/>
      </c>
      <c r="EA2" t="str">
        <f>'Data validation &amp; Calc'!H48</f>
        <v/>
      </c>
      <c r="EB2" t="str">
        <f>'Data validation &amp; Calc'!H49</f>
        <v/>
      </c>
      <c r="EC2" t="str">
        <f>'Data validation &amp; Calc'!H50</f>
        <v/>
      </c>
      <c r="ED2" t="str">
        <f>'Data validation &amp; Calc'!H51</f>
        <v/>
      </c>
      <c r="EE2" t="str">
        <f>'Data validation &amp; Calc'!H52</f>
        <v/>
      </c>
      <c r="EF2">
        <f>'Data validation &amp; Calc'!I53</f>
        <v>0</v>
      </c>
      <c r="EG2">
        <f>'Application - Forest Carbon Ltd'!F119</f>
        <v>0</v>
      </c>
      <c r="EH2">
        <f>'Application - Forest Carbon Ltd'!F120</f>
        <v>0</v>
      </c>
      <c r="EI2">
        <f>'Application - Forest Carbon Ltd'!F121</f>
        <v>0</v>
      </c>
      <c r="EJ2">
        <f>'Application - Forest Carbon Ltd'!F122</f>
        <v>0</v>
      </c>
      <c r="EK2">
        <f>'Application - Forest Carbon Ltd'!F123</f>
        <v>0</v>
      </c>
      <c r="EL2">
        <f>'Application - Forest Carbon Ltd'!F124</f>
        <v>0</v>
      </c>
      <c r="EM2">
        <f>'Application - Forest Carbon Ltd'!F125</f>
        <v>0</v>
      </c>
      <c r="EN2">
        <f>'Application - Forest Carbon Ltd'!F126</f>
        <v>0</v>
      </c>
      <c r="EO2">
        <f>'Application - Forest Carbon Ltd'!F127</f>
        <v>0</v>
      </c>
      <c r="EP2">
        <f>'Application - Forest Carbon Ltd'!F128</f>
        <v>0</v>
      </c>
      <c r="EQ2">
        <f>'Application - Forest Carbon Ltd'!F129</f>
        <v>0</v>
      </c>
      <c r="ER2">
        <f>'Application - Forest Carbon Ltd'!F130</f>
        <v>0</v>
      </c>
      <c r="ES2">
        <f>'Application - Forest Carbon Ltd'!F131</f>
        <v>0</v>
      </c>
      <c r="ET2">
        <f>'Application - Forest Carbon Ltd'!F132</f>
        <v>0</v>
      </c>
      <c r="EU2">
        <f>'Application - Forest Carbon Ltd'!F133</f>
        <v>0</v>
      </c>
      <c r="EV2">
        <f>'Application - Forest Carbon Ltd'!F134</f>
        <v>0</v>
      </c>
      <c r="EW2">
        <f>'Application - Forest Carbon Ltd'!F135</f>
        <v>0</v>
      </c>
      <c r="EX2">
        <f>'Application - Forest Carbon Ltd'!F136</f>
        <v>0</v>
      </c>
      <c r="EY2">
        <f>'Application - Forest Carbon Ltd'!F137</f>
        <v>0</v>
      </c>
      <c r="EZ2">
        <f>'Application - Forest Carbon Ltd'!F138</f>
        <v>0</v>
      </c>
      <c r="FA2">
        <f>'Application - Forest Carbon Ltd'!F139</f>
        <v>0</v>
      </c>
      <c r="FB2">
        <f>'Application - Forest Carbon Ltd'!F140</f>
        <v>0</v>
      </c>
      <c r="FC2">
        <f>'Application - Forest Carbon Ltd'!F141</f>
        <v>0</v>
      </c>
      <c r="FD2">
        <f>'Application - Forest Carbon Ltd'!F142</f>
        <v>0</v>
      </c>
      <c r="FE2">
        <f>'Application - Forest Carbon Ltd'!F143</f>
        <v>0</v>
      </c>
      <c r="FF2" t="str">
        <f>IF('Application - Forest Carbon Ltd'!G119="","",'Application - Forest Carbon Ltd'!G119)</f>
        <v/>
      </c>
      <c r="FG2" t="str">
        <f>IF('Application - Forest Carbon Ltd'!G120="","",'Application - Forest Carbon Ltd'!G120)</f>
        <v/>
      </c>
      <c r="FH2" t="str">
        <f>IF('Application - Forest Carbon Ltd'!G121="","",'Application - Forest Carbon Ltd'!G121)</f>
        <v/>
      </c>
      <c r="FI2" t="str">
        <f>IF('Application - Forest Carbon Ltd'!G122="","",'Application - Forest Carbon Ltd'!G122)</f>
        <v/>
      </c>
      <c r="FJ2" t="str">
        <f>IF('Application - Forest Carbon Ltd'!G123="","",'Application - Forest Carbon Ltd'!G123)</f>
        <v/>
      </c>
      <c r="FK2" t="str">
        <f>IF('Application - Forest Carbon Ltd'!G124="","",'Application - Forest Carbon Ltd'!G124)</f>
        <v/>
      </c>
      <c r="FL2" t="str">
        <f>IF('Application - Forest Carbon Ltd'!G125="","",'Application - Forest Carbon Ltd'!G125)</f>
        <v/>
      </c>
      <c r="FM2" t="str">
        <f>IF('Application - Forest Carbon Ltd'!G126="","",'Application - Forest Carbon Ltd'!G126)</f>
        <v/>
      </c>
      <c r="FN2" t="str">
        <f>IF('Application - Forest Carbon Ltd'!G127="","",'Application - Forest Carbon Ltd'!G127)</f>
        <v/>
      </c>
      <c r="FO2" t="str">
        <f>IF('Application - Forest Carbon Ltd'!G128="","",'Application - Forest Carbon Ltd'!G128)</f>
        <v/>
      </c>
      <c r="FP2" t="str">
        <f>IF('Application - Forest Carbon Ltd'!G129="","",'Application - Forest Carbon Ltd'!G129)</f>
        <v/>
      </c>
      <c r="FQ2" t="str">
        <f>IF('Application - Forest Carbon Ltd'!G130="","",'Application - Forest Carbon Ltd'!G130)</f>
        <v/>
      </c>
      <c r="FR2" t="str">
        <f>IF('Application - Forest Carbon Ltd'!G131="","",'Application - Forest Carbon Ltd'!G131)</f>
        <v/>
      </c>
      <c r="FS2" t="str">
        <f>IF('Application - Forest Carbon Ltd'!G132="","",'Application - Forest Carbon Ltd'!G132)</f>
        <v/>
      </c>
      <c r="FT2" t="str">
        <f>IF('Application - Forest Carbon Ltd'!G133="","",'Application - Forest Carbon Ltd'!G133)</f>
        <v/>
      </c>
      <c r="FU2" t="str">
        <f>IF('Application - Forest Carbon Ltd'!G134="","",'Application - Forest Carbon Ltd'!G134)</f>
        <v/>
      </c>
      <c r="FV2" t="str">
        <f>IF('Application - Forest Carbon Ltd'!G135="","",'Application - Forest Carbon Ltd'!G135)</f>
        <v/>
      </c>
      <c r="FW2" t="str">
        <f>IF('Application - Forest Carbon Ltd'!G136="","",'Application - Forest Carbon Ltd'!G136)</f>
        <v/>
      </c>
      <c r="FX2" t="str">
        <f>IF('Application - Forest Carbon Ltd'!G137="","",'Application - Forest Carbon Ltd'!G137)</f>
        <v/>
      </c>
      <c r="FY2" t="str">
        <f>IF('Application - Forest Carbon Ltd'!G138="","",'Application - Forest Carbon Ltd'!G138)</f>
        <v/>
      </c>
      <c r="FZ2" t="str">
        <f>IF('Application - Forest Carbon Ltd'!G139="","",'Application - Forest Carbon Ltd'!G139)</f>
        <v/>
      </c>
      <c r="GA2" t="str">
        <f>IF('Application - Forest Carbon Ltd'!G140="","",'Application - Forest Carbon Ltd'!G140)</f>
        <v/>
      </c>
      <c r="GB2" t="str">
        <f>IF('Application - Forest Carbon Ltd'!G141="","",'Application - Forest Carbon Ltd'!G141)</f>
        <v/>
      </c>
      <c r="GC2" t="str">
        <f>IF('Application - Forest Carbon Ltd'!G142="","",'Application - Forest Carbon Ltd'!G142)</f>
        <v/>
      </c>
      <c r="GD2" t="str">
        <f>IF('Application - Forest Carbon Ltd'!G143="","",'Application - Forest Carbon Ltd'!G143)</f>
        <v/>
      </c>
      <c r="GE2" t="str">
        <f>'Data validation &amp; Calc'!G28</f>
        <v>No_thin</v>
      </c>
      <c r="GF2" t="str">
        <f>'Data validation &amp; Calc'!G29</f>
        <v>No_thin</v>
      </c>
      <c r="GG2" t="str">
        <f>'Data validation &amp; Calc'!G30</f>
        <v>No_thin</v>
      </c>
      <c r="GH2" t="str">
        <f>'Data validation &amp; Calc'!G31</f>
        <v>No_thin</v>
      </c>
      <c r="GI2" t="str">
        <f>'Data validation &amp; Calc'!G32</f>
        <v>No_thin</v>
      </c>
      <c r="GJ2" t="str">
        <f>'Data validation &amp; Calc'!G33</f>
        <v>No_thin</v>
      </c>
      <c r="GK2" t="str">
        <f>'Data validation &amp; Calc'!G34</f>
        <v>No_thin</v>
      </c>
      <c r="GL2" t="str">
        <f>'Data validation &amp; Calc'!G35</f>
        <v>No_thin</v>
      </c>
      <c r="GM2" t="str">
        <f>'Data validation &amp; Calc'!G36</f>
        <v>No_thin</v>
      </c>
      <c r="GN2" t="str">
        <f>'Data validation &amp; Calc'!G37</f>
        <v>No_thin</v>
      </c>
      <c r="GO2" t="str">
        <f>'Data validation &amp; Calc'!G38</f>
        <v>No_thin</v>
      </c>
      <c r="GP2" t="str">
        <f>'Data validation &amp; Calc'!G39</f>
        <v>No_thin</v>
      </c>
      <c r="GQ2" t="str">
        <f>'Data validation &amp; Calc'!G40</f>
        <v>No_thin</v>
      </c>
      <c r="GR2" t="str">
        <f>'Data validation &amp; Calc'!G41</f>
        <v>No_thin</v>
      </c>
      <c r="GS2" t="str">
        <f>'Data validation &amp; Calc'!G42</f>
        <v>No_thin</v>
      </c>
      <c r="GT2" t="str">
        <f>'Data validation &amp; Calc'!G43</f>
        <v>No_thin</v>
      </c>
      <c r="GU2" t="str">
        <f>'Data validation &amp; Calc'!G44</f>
        <v>No_thin</v>
      </c>
      <c r="GV2" t="str">
        <f>'Data validation &amp; Calc'!G45</f>
        <v>No_thin</v>
      </c>
      <c r="GW2" t="str">
        <f>'Data validation &amp; Calc'!G46</f>
        <v>No_thin</v>
      </c>
      <c r="GX2" t="str">
        <f>'Data validation &amp; Calc'!G47</f>
        <v>No_thin</v>
      </c>
      <c r="GY2" t="str">
        <f>'Data validation &amp; Calc'!G48</f>
        <v>No_thin</v>
      </c>
      <c r="GZ2" t="str">
        <f>'Data validation &amp; Calc'!G49</f>
        <v>No_thin</v>
      </c>
      <c r="HA2" t="str">
        <f>'Data validation &amp; Calc'!G50</f>
        <v>No_thin</v>
      </c>
      <c r="HB2" t="str">
        <f>'Data validation &amp; Calc'!G51</f>
        <v>No_thin</v>
      </c>
      <c r="HC2" t="str">
        <f>'Data validation &amp; Calc'!G52</f>
        <v>No_thin</v>
      </c>
      <c r="HD2">
        <f>'Application - Forest Carbon Ltd'!K119</f>
        <v>0</v>
      </c>
      <c r="HE2">
        <f>'Application - Forest Carbon Ltd'!K120</f>
        <v>0</v>
      </c>
      <c r="HF2">
        <f>'Application - Forest Carbon Ltd'!K121</f>
        <v>0</v>
      </c>
      <c r="HG2">
        <f>'Application - Forest Carbon Ltd'!K122</f>
        <v>0</v>
      </c>
      <c r="HH2">
        <f>'Application - Forest Carbon Ltd'!K123</f>
        <v>0</v>
      </c>
      <c r="HI2">
        <f>'Application - Forest Carbon Ltd'!K124</f>
        <v>0</v>
      </c>
      <c r="HJ2">
        <f>'Application - Forest Carbon Ltd'!K125</f>
        <v>0</v>
      </c>
      <c r="HK2">
        <f>'Application - Forest Carbon Ltd'!K126</f>
        <v>0</v>
      </c>
      <c r="HL2">
        <f>'Application - Forest Carbon Ltd'!K127</f>
        <v>0</v>
      </c>
      <c r="HM2">
        <f>'Application - Forest Carbon Ltd'!K128</f>
        <v>0</v>
      </c>
      <c r="HN2">
        <f>'Application - Forest Carbon Ltd'!K129</f>
        <v>0</v>
      </c>
      <c r="HO2">
        <f>'Application - Forest Carbon Ltd'!K130</f>
        <v>0</v>
      </c>
      <c r="HP2">
        <f>'Application - Forest Carbon Ltd'!K131</f>
        <v>0</v>
      </c>
      <c r="HQ2">
        <f>'Application - Forest Carbon Ltd'!K132</f>
        <v>0</v>
      </c>
      <c r="HR2">
        <f>'Application - Forest Carbon Ltd'!K133</f>
        <v>0</v>
      </c>
      <c r="HS2">
        <f>'Application - Forest Carbon Ltd'!K134</f>
        <v>0</v>
      </c>
      <c r="HT2">
        <f>'Application - Forest Carbon Ltd'!K135</f>
        <v>0</v>
      </c>
      <c r="HU2">
        <f>'Application - Forest Carbon Ltd'!K136</f>
        <v>0</v>
      </c>
      <c r="HV2">
        <f>'Application - Forest Carbon Ltd'!K137</f>
        <v>0</v>
      </c>
      <c r="HW2">
        <f>'Application - Forest Carbon Ltd'!K138</f>
        <v>0</v>
      </c>
      <c r="HX2">
        <f>'Application - Forest Carbon Ltd'!K139</f>
        <v>0</v>
      </c>
      <c r="HY2">
        <f>'Application - Forest Carbon Ltd'!K140</f>
        <v>0</v>
      </c>
      <c r="HZ2">
        <f>'Application - Forest Carbon Ltd'!K141</f>
        <v>0</v>
      </c>
      <c r="IA2">
        <f>'Application - Forest Carbon Ltd'!K142</f>
        <v>0</v>
      </c>
      <c r="IB2">
        <f>'Application - Forest Carbon Ltd'!K143</f>
        <v>0</v>
      </c>
      <c r="IC2">
        <f>'Data validation &amp; Calc'!F28</f>
        <v>0</v>
      </c>
      <c r="ID2">
        <f>'Data validation &amp; Calc'!F29</f>
        <v>0</v>
      </c>
      <c r="IE2">
        <f>'Data validation &amp; Calc'!F30</f>
        <v>0</v>
      </c>
      <c r="IF2">
        <f>'Data validation &amp; Calc'!F31</f>
        <v>0</v>
      </c>
      <c r="IG2">
        <f>'Data validation &amp; Calc'!F32</f>
        <v>0</v>
      </c>
      <c r="IH2">
        <f>'Data validation &amp; Calc'!F33</f>
        <v>0</v>
      </c>
      <c r="II2">
        <f>'Data validation &amp; Calc'!F34</f>
        <v>0</v>
      </c>
      <c r="IJ2">
        <f>'Data validation &amp; Calc'!F35</f>
        <v>0</v>
      </c>
      <c r="IK2">
        <f>'Data validation &amp; Calc'!F36</f>
        <v>0</v>
      </c>
      <c r="IL2">
        <f>'Data validation &amp; Calc'!F37</f>
        <v>0</v>
      </c>
      <c r="IM2">
        <f>'Data validation &amp; Calc'!F38</f>
        <v>0</v>
      </c>
      <c r="IN2">
        <f>'Data validation &amp; Calc'!F39</f>
        <v>0</v>
      </c>
      <c r="IO2">
        <f>'Data validation &amp; Calc'!F40</f>
        <v>0</v>
      </c>
      <c r="IP2">
        <f>'Data validation &amp; Calc'!F41</f>
        <v>0</v>
      </c>
      <c r="IQ2">
        <f>'Data validation &amp; Calc'!F42</f>
        <v>0</v>
      </c>
      <c r="IR2">
        <f>'Data validation &amp; Calc'!F43</f>
        <v>0</v>
      </c>
      <c r="IS2">
        <f>'Data validation &amp; Calc'!F44</f>
        <v>0</v>
      </c>
      <c r="IT2">
        <f>'Data validation &amp; Calc'!F45</f>
        <v>0</v>
      </c>
      <c r="IU2">
        <f>'Data validation &amp; Calc'!F46</f>
        <v>0</v>
      </c>
      <c r="IV2">
        <f>'Data validation &amp; Calc'!F47</f>
        <v>0</v>
      </c>
      <c r="IW2">
        <f>'Data validation &amp; Calc'!F48</f>
        <v>0</v>
      </c>
      <c r="IX2">
        <f>'Data validation &amp; Calc'!F49</f>
        <v>0</v>
      </c>
      <c r="IY2">
        <f>'Data validation &amp; Calc'!F50</f>
        <v>0</v>
      </c>
      <c r="IZ2">
        <f>'Data validation &amp; Calc'!F51</f>
        <v>0</v>
      </c>
      <c r="JA2">
        <f>'Data validation &amp; Calc'!F52</f>
        <v>0</v>
      </c>
      <c r="JB2">
        <f>SUM(IC2:JA2)</f>
        <v>0</v>
      </c>
    </row>
  </sheetData>
  <phoneticPr fontId="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D11"/>
  <sheetViews>
    <sheetView topLeftCell="A4" workbookViewId="0">
      <selection activeCell="A8" sqref="A8"/>
    </sheetView>
  </sheetViews>
  <sheetFormatPr defaultRowHeight="14.4" x14ac:dyDescent="0.3"/>
  <cols>
    <col min="19" max="19" width="49.88671875" customWidth="1"/>
  </cols>
  <sheetData>
    <row r="1" spans="1:82" x14ac:dyDescent="0.3">
      <c r="A1" t="s">
        <v>47</v>
      </c>
      <c r="B1" t="s">
        <v>436</v>
      </c>
      <c r="C1" t="s">
        <v>437</v>
      </c>
      <c r="D1" t="s">
        <v>438</v>
      </c>
      <c r="E1" t="s">
        <v>49</v>
      </c>
      <c r="F1" t="s">
        <v>51</v>
      </c>
      <c r="G1" t="s">
        <v>52</v>
      </c>
      <c r="H1" t="s">
        <v>442</v>
      </c>
      <c r="I1" t="s">
        <v>443</v>
      </c>
      <c r="J1" t="s">
        <v>444</v>
      </c>
      <c r="K1" t="s">
        <v>445</v>
      </c>
      <c r="L1" t="s">
        <v>447</v>
      </c>
      <c r="M1" t="s">
        <v>448</v>
      </c>
      <c r="N1" t="s">
        <v>449</v>
      </c>
      <c r="O1" t="s">
        <v>450</v>
      </c>
      <c r="P1" t="s">
        <v>451</v>
      </c>
      <c r="Q1" t="s">
        <v>452</v>
      </c>
      <c r="R1" t="s">
        <v>453</v>
      </c>
      <c r="S1" s="98" t="s">
        <v>454</v>
      </c>
      <c r="T1" t="s">
        <v>30</v>
      </c>
      <c r="U1" t="s">
        <v>459</v>
      </c>
      <c r="V1" s="71" t="s">
        <v>460</v>
      </c>
      <c r="W1" s="71" t="s">
        <v>461</v>
      </c>
      <c r="X1" t="s">
        <v>465</v>
      </c>
      <c r="Y1" s="70" t="s">
        <v>466</v>
      </c>
      <c r="Z1" s="71" t="s">
        <v>467</v>
      </c>
      <c r="AA1" s="71" t="s">
        <v>468</v>
      </c>
      <c r="AB1" s="71" t="s">
        <v>469</v>
      </c>
      <c r="AC1" s="71" t="s">
        <v>470</v>
      </c>
      <c r="AD1" s="71" t="s">
        <v>471</v>
      </c>
      <c r="AE1" s="71" t="s">
        <v>472</v>
      </c>
      <c r="AF1" s="71" t="s">
        <v>473</v>
      </c>
      <c r="AG1" s="71" t="s">
        <v>474</v>
      </c>
      <c r="AH1" s="71" t="s">
        <v>475</v>
      </c>
      <c r="AI1" s="71" t="s">
        <v>476</v>
      </c>
      <c r="AJ1" s="71" t="s">
        <v>477</v>
      </c>
      <c r="AK1" s="71"/>
      <c r="AL1" s="71" t="s">
        <v>478</v>
      </c>
      <c r="AM1" s="71" t="s">
        <v>479</v>
      </c>
      <c r="AN1" s="71" t="s">
        <v>480</v>
      </c>
      <c r="AO1" s="71" t="s">
        <v>481</v>
      </c>
      <c r="AP1" s="71" t="s">
        <v>482</v>
      </c>
      <c r="AQ1" s="71" t="s">
        <v>483</v>
      </c>
      <c r="AR1" s="71" t="s">
        <v>484</v>
      </c>
      <c r="AS1" s="71" t="s">
        <v>485</v>
      </c>
      <c r="AT1" s="71" t="s">
        <v>486</v>
      </c>
      <c r="AU1" s="71" t="s">
        <v>487</v>
      </c>
      <c r="AV1" s="71" t="s">
        <v>488</v>
      </c>
      <c r="AW1" s="71" t="s">
        <v>489</v>
      </c>
      <c r="AX1" s="71" t="s">
        <v>490</v>
      </c>
      <c r="AY1" s="71" t="s">
        <v>491</v>
      </c>
      <c r="AZ1" s="71" t="s">
        <v>492</v>
      </c>
      <c r="BA1" s="71" t="s">
        <v>493</v>
      </c>
      <c r="BB1" s="71" t="s">
        <v>494</v>
      </c>
      <c r="BC1" s="71" t="s">
        <v>495</v>
      </c>
      <c r="BD1" s="71" t="s">
        <v>496</v>
      </c>
      <c r="BE1" s="71" t="s">
        <v>497</v>
      </c>
      <c r="BF1" s="71" t="s">
        <v>498</v>
      </c>
      <c r="BG1" s="71" t="s">
        <v>499</v>
      </c>
      <c r="BH1" s="71" t="s">
        <v>500</v>
      </c>
      <c r="BI1" s="71" t="s">
        <v>501</v>
      </c>
      <c r="BJ1" s="71" t="s">
        <v>502</v>
      </c>
      <c r="BK1" s="71" t="s">
        <v>503</v>
      </c>
      <c r="BL1" s="71" t="s">
        <v>504</v>
      </c>
      <c r="BM1" s="71" t="s">
        <v>505</v>
      </c>
      <c r="BN1" s="71" t="s">
        <v>506</v>
      </c>
      <c r="BO1" s="71" t="s">
        <v>507</v>
      </c>
      <c r="BP1" s="71" t="s">
        <v>508</v>
      </c>
      <c r="BQ1" s="71" t="s">
        <v>509</v>
      </c>
      <c r="BR1" s="71" t="s">
        <v>510</v>
      </c>
      <c r="BS1" s="71" t="s">
        <v>511</v>
      </c>
      <c r="BT1" s="71" t="s">
        <v>512</v>
      </c>
      <c r="BU1" s="71" t="s">
        <v>513</v>
      </c>
      <c r="BV1" s="71" t="s">
        <v>514</v>
      </c>
      <c r="BW1" s="71" t="s">
        <v>515</v>
      </c>
      <c r="BX1" s="71" t="s">
        <v>516</v>
      </c>
      <c r="BY1" s="71" t="s">
        <v>517</v>
      </c>
      <c r="BZ1" s="71" t="s">
        <v>518</v>
      </c>
      <c r="CA1" s="71" t="s">
        <v>519</v>
      </c>
      <c r="CB1" s="71" t="s">
        <v>520</v>
      </c>
      <c r="CC1" s="71" t="s">
        <v>521</v>
      </c>
      <c r="CD1" t="s">
        <v>522</v>
      </c>
    </row>
    <row r="2" spans="1:82" x14ac:dyDescent="0.3">
      <c r="S2" t="e">
        <f>IF('Data validation &amp; Calc'!#REF!&gt;0.8,"Broadleaves",IF('Data validation &amp; Calc'!#REF!&gt;0.5,"Mixed, predominantly broadleaves",IF('Data validation &amp; Calc'!#REF!&gt;0.2,"Mixed, predominantly conifers","Conifers")))</f>
        <v>#REF!</v>
      </c>
      <c r="V2" t="s">
        <v>462</v>
      </c>
      <c r="W2" t="s">
        <v>462</v>
      </c>
      <c r="Z2" t="s">
        <v>462</v>
      </c>
      <c r="AA2" t="s">
        <v>462</v>
      </c>
      <c r="AB2" t="s">
        <v>462</v>
      </c>
      <c r="AC2" t="s">
        <v>462</v>
      </c>
      <c r="AD2" t="s">
        <v>462</v>
      </c>
      <c r="AE2" t="s">
        <v>462</v>
      </c>
      <c r="AF2" t="s">
        <v>462</v>
      </c>
      <c r="AG2" t="s">
        <v>462</v>
      </c>
      <c r="AH2" t="s">
        <v>462</v>
      </c>
      <c r="AI2" t="s">
        <v>462</v>
      </c>
      <c r="AJ2" t="s">
        <v>462</v>
      </c>
      <c r="AK2" t="s">
        <v>462</v>
      </c>
      <c r="AL2" t="s">
        <v>462</v>
      </c>
      <c r="AM2" t="s">
        <v>462</v>
      </c>
      <c r="AN2" t="s">
        <v>462</v>
      </c>
      <c r="AO2" t="s">
        <v>462</v>
      </c>
      <c r="AP2" t="s">
        <v>462</v>
      </c>
      <c r="AQ2" t="s">
        <v>462</v>
      </c>
      <c r="AR2" t="s">
        <v>462</v>
      </c>
      <c r="AS2" t="s">
        <v>462</v>
      </c>
      <c r="AT2" t="s">
        <v>462</v>
      </c>
      <c r="AU2" t="s">
        <v>462</v>
      </c>
      <c r="AV2" t="s">
        <v>462</v>
      </c>
      <c r="AW2" t="s">
        <v>462</v>
      </c>
      <c r="AX2" t="s">
        <v>462</v>
      </c>
      <c r="AY2" t="s">
        <v>462</v>
      </c>
      <c r="AZ2" t="s">
        <v>462</v>
      </c>
      <c r="BA2" t="s">
        <v>462</v>
      </c>
      <c r="BB2" t="s">
        <v>462</v>
      </c>
      <c r="BC2" t="s">
        <v>462</v>
      </c>
      <c r="BD2" t="s">
        <v>462</v>
      </c>
      <c r="BE2" t="s">
        <v>462</v>
      </c>
      <c r="BF2" t="s">
        <v>462</v>
      </c>
      <c r="BG2" t="s">
        <v>462</v>
      </c>
      <c r="BH2" t="s">
        <v>462</v>
      </c>
      <c r="BI2" t="s">
        <v>462</v>
      </c>
      <c r="BJ2" t="s">
        <v>462</v>
      </c>
      <c r="BK2" t="s">
        <v>462</v>
      </c>
      <c r="BL2" t="s">
        <v>462</v>
      </c>
      <c r="BM2" t="s">
        <v>462</v>
      </c>
      <c r="BN2" t="s">
        <v>462</v>
      </c>
      <c r="BO2" t="s">
        <v>462</v>
      </c>
      <c r="BP2" t="s">
        <v>462</v>
      </c>
      <c r="BQ2" t="s">
        <v>462</v>
      </c>
      <c r="BR2" t="s">
        <v>462</v>
      </c>
      <c r="BS2" t="s">
        <v>462</v>
      </c>
      <c r="BT2" t="s">
        <v>462</v>
      </c>
      <c r="BU2" t="s">
        <v>462</v>
      </c>
      <c r="BV2" t="s">
        <v>462</v>
      </c>
      <c r="BW2" t="s">
        <v>462</v>
      </c>
      <c r="BX2" t="s">
        <v>462</v>
      </c>
      <c r="BY2" t="s">
        <v>462</v>
      </c>
      <c r="BZ2" t="s">
        <v>462</v>
      </c>
      <c r="CA2" t="s">
        <v>462</v>
      </c>
      <c r="CB2" t="s">
        <v>462</v>
      </c>
      <c r="CC2" t="s">
        <v>462</v>
      </c>
    </row>
    <row r="4" spans="1:82" x14ac:dyDescent="0.3">
      <c r="A4" t="s">
        <v>441</v>
      </c>
      <c r="B4" t="s">
        <v>439</v>
      </c>
      <c r="C4" t="s">
        <v>440</v>
      </c>
      <c r="D4" t="s">
        <v>446</v>
      </c>
      <c r="E4" t="s">
        <v>463</v>
      </c>
      <c r="F4" t="s">
        <v>464</v>
      </c>
    </row>
    <row r="7" spans="1:82" x14ac:dyDescent="0.3">
      <c r="A7" t="s">
        <v>456</v>
      </c>
    </row>
    <row r="8" spans="1:82" x14ac:dyDescent="0.3">
      <c r="A8" s="70" t="s">
        <v>457</v>
      </c>
    </row>
    <row r="9" spans="1:82" x14ac:dyDescent="0.3">
      <c r="A9" t="s">
        <v>458</v>
      </c>
    </row>
    <row r="10" spans="1:82" x14ac:dyDescent="0.3">
      <c r="A10" t="s">
        <v>523</v>
      </c>
    </row>
    <row r="11" spans="1:82" x14ac:dyDescent="0.3">
      <c r="A11" t="s">
        <v>524</v>
      </c>
    </row>
  </sheetData>
  <phoneticPr fontId="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2"/>
  <sheetViews>
    <sheetView workbookViewId="0">
      <selection activeCell="T4" sqref="T4"/>
    </sheetView>
  </sheetViews>
  <sheetFormatPr defaultRowHeight="14.4" x14ac:dyDescent="0.3"/>
  <sheetData>
    <row r="1" spans="1:19" x14ac:dyDescent="0.3">
      <c r="A1" t="s">
        <v>47</v>
      </c>
      <c r="B1" t="s">
        <v>381</v>
      </c>
      <c r="C1" t="s">
        <v>382</v>
      </c>
      <c r="D1" t="s">
        <v>383</v>
      </c>
      <c r="E1" t="s">
        <v>384</v>
      </c>
      <c r="F1" t="s">
        <v>385</v>
      </c>
      <c r="G1" t="s">
        <v>386</v>
      </c>
      <c r="H1" t="s">
        <v>387</v>
      </c>
      <c r="I1" t="s">
        <v>388</v>
      </c>
      <c r="J1" t="s">
        <v>389</v>
      </c>
      <c r="K1" t="s">
        <v>390</v>
      </c>
      <c r="L1" t="s">
        <v>391</v>
      </c>
      <c r="M1" t="s">
        <v>398</v>
      </c>
      <c r="N1" t="s">
        <v>392</v>
      </c>
      <c r="O1" t="s">
        <v>393</v>
      </c>
      <c r="P1" t="s">
        <v>394</v>
      </c>
      <c r="Q1" t="s">
        <v>395</v>
      </c>
      <c r="R1" t="s">
        <v>396</v>
      </c>
      <c r="S1" t="s">
        <v>397</v>
      </c>
    </row>
    <row r="2" spans="1:19" x14ac:dyDescent="0.3">
      <c r="A2">
        <f>'Application - Forest Carbon Ltd'!D47</f>
        <v>0</v>
      </c>
      <c r="B2" t="str">
        <f>'Application - Forest Carbon Ltd'!D20</f>
        <v>Please select from dropdown</v>
      </c>
      <c r="C2">
        <f>'Application - Forest Carbon Ltd'!D21</f>
        <v>0</v>
      </c>
      <c r="D2">
        <f>'Application - Forest Carbon Ltd'!D23</f>
        <v>0</v>
      </c>
      <c r="E2">
        <f>'Application - Forest Carbon Ltd'!D24</f>
        <v>0</v>
      </c>
      <c r="F2">
        <f>'Application - Forest Carbon Ltd'!D25</f>
        <v>0</v>
      </c>
      <c r="G2">
        <f>'Application - Forest Carbon Ltd'!D26</f>
        <v>0</v>
      </c>
      <c r="H2">
        <f>'Application - Forest Carbon Ltd'!D29</f>
        <v>0</v>
      </c>
      <c r="I2">
        <f>'Application - Forest Carbon Ltd'!D31</f>
        <v>0</v>
      </c>
      <c r="J2">
        <f>'Application - Forest Carbon Ltd'!D32</f>
        <v>0</v>
      </c>
      <c r="K2">
        <f>'Application - Forest Carbon Ltd'!D33</f>
        <v>0</v>
      </c>
      <c r="L2">
        <f>'Application - Forest Carbon Ltd'!D34</f>
        <v>0</v>
      </c>
      <c r="M2">
        <f>'Application - Forest Carbon Ltd'!D37</f>
        <v>0</v>
      </c>
      <c r="N2">
        <f>'Application - Forest Carbon Ltd'!D39</f>
        <v>0</v>
      </c>
      <c r="O2">
        <f>'Application - Forest Carbon Ltd'!D40</f>
        <v>0</v>
      </c>
      <c r="P2">
        <f>'Application - Forest Carbon Ltd'!D41</f>
        <v>0</v>
      </c>
      <c r="Q2">
        <f>'Application - Forest Carbon Ltd'!D42</f>
        <v>0</v>
      </c>
      <c r="R2">
        <f>'Application - Forest Carbon Ltd'!D43</f>
        <v>0</v>
      </c>
      <c r="S2">
        <f>'Application - Forest Carbon Ltd'!D44</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 - Forest Carbon Ltd</vt:lpstr>
      <vt:lpstr>SF Outputs</vt:lpstr>
      <vt:lpstr>Errors</vt:lpstr>
      <vt:lpstr>Data validation &amp; Calc</vt:lpstr>
      <vt:lpstr>Treespecies</vt:lpstr>
      <vt:lpstr>calc+contract data</vt:lpstr>
      <vt:lpstr>PDD data</vt:lpstr>
      <vt:lpstr>People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Hepburne Scott</dc:creator>
  <cp:lastModifiedBy>chk</cp:lastModifiedBy>
  <dcterms:created xsi:type="dcterms:W3CDTF">2015-06-05T18:17:20Z</dcterms:created>
  <dcterms:modified xsi:type="dcterms:W3CDTF">2020-12-16T14:08:12Z</dcterms:modified>
</cp:coreProperties>
</file>