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C:\Users\chk\Dropbox\Forest Carbon\Personal\Carolina\Works in progress\Applications - Project Host\"/>
    </mc:Choice>
  </mc:AlternateContent>
  <xr:revisionPtr revIDLastSave="0" documentId="13_ncr:1_{BC99E32E-45CD-49E9-BE7B-7B70AA0AC3A7}" xr6:coauthVersionLast="45" xr6:coauthVersionMax="45" xr10:uidLastSave="{00000000-0000-0000-0000-000000000000}"/>
  <workbookProtection workbookAlgorithmName="SHA-512" workbookHashValue="fOTjiWPqki3V8r7dOLRYlrYCxAsaPmw6nbL4bmWDQsfFPurVuTD0R5P2rgRthZ4eKqlI/PZIqe+s5AoRwg4Zjw==" workbookSaltValue="WxfO02GZOqcZiSSsaZfDKw==" workbookSpinCount="100000" lockStructure="1"/>
  <bookViews>
    <workbookView xWindow="1080" yWindow="1080" windowWidth="19332" windowHeight="10368" xr2:uid="{00000000-000D-0000-FFFF-FFFF00000000}"/>
  </bookViews>
  <sheets>
    <sheet name="Application - Forest Carbon Ltd" sheetId="1" r:id="rId1"/>
    <sheet name="SF Outputs" sheetId="9" state="hidden" r:id="rId2"/>
    <sheet name="Errors" sheetId="7" state="hidden" r:id="rId3"/>
    <sheet name="Data validation &amp; Calc" sheetId="4" state="hidden" r:id="rId4"/>
    <sheet name="Treespecies" sheetId="3" state="hidden" r:id="rId5"/>
    <sheet name="calc+contract data" sheetId="2" state="hidden" r:id="rId6"/>
    <sheet name="PDD data" sheetId="6" state="hidden" r:id="rId7"/>
    <sheet name="People data" sheetId="5" state="hidden" r:id="rId8"/>
  </sheets>
  <definedNames>
    <definedName name="_xlnm._FilterDatabase" localSheetId="2" hidden="1">Errors!$B$1:$C$1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9" l="1"/>
  <c r="B4" i="9"/>
  <c r="C3" i="9"/>
  <c r="B3" i="9"/>
  <c r="B2" i="9"/>
  <c r="D42" i="9"/>
  <c r="D46" i="9"/>
  <c r="D50" i="9"/>
  <c r="D54" i="9"/>
  <c r="C33" i="9"/>
  <c r="D33" i="9" s="1"/>
  <c r="C34" i="9"/>
  <c r="D34" i="9" s="1"/>
  <c r="C35" i="9"/>
  <c r="D35" i="9" s="1"/>
  <c r="C36" i="9"/>
  <c r="D36" i="9" s="1"/>
  <c r="C37" i="9"/>
  <c r="D37" i="9" s="1"/>
  <c r="C38" i="9"/>
  <c r="D38" i="9" s="1"/>
  <c r="C39" i="9"/>
  <c r="D39" i="9" s="1"/>
  <c r="C40" i="9"/>
  <c r="D40" i="9" s="1"/>
  <c r="C41" i="9"/>
  <c r="D41" i="9" s="1"/>
  <c r="C42" i="9"/>
  <c r="C43" i="9"/>
  <c r="D43" i="9" s="1"/>
  <c r="C44" i="9"/>
  <c r="D44" i="9" s="1"/>
  <c r="C45" i="9"/>
  <c r="D45" i="9" s="1"/>
  <c r="C46" i="9"/>
  <c r="C47" i="9"/>
  <c r="D47" i="9" s="1"/>
  <c r="C48" i="9"/>
  <c r="D48" i="9" s="1"/>
  <c r="C49" i="9"/>
  <c r="D49" i="9" s="1"/>
  <c r="C50" i="9"/>
  <c r="C51" i="9"/>
  <c r="D51" i="9" s="1"/>
  <c r="C52" i="9"/>
  <c r="D52" i="9" s="1"/>
  <c r="C53" i="9"/>
  <c r="D53" i="9" s="1"/>
  <c r="C54" i="9"/>
  <c r="C55" i="9"/>
  <c r="D55" i="9" s="1"/>
  <c r="C56" i="9"/>
  <c r="D56" i="9" s="1"/>
  <c r="C32" i="9"/>
  <c r="D32" i="9" s="1"/>
  <c r="B1" i="9"/>
  <c r="A33" i="9"/>
  <c r="B33" i="9" s="1"/>
  <c r="A34" i="9"/>
  <c r="B34" i="9" s="1"/>
  <c r="A35" i="9"/>
  <c r="B35" i="9" s="1"/>
  <c r="A36" i="9"/>
  <c r="B36" i="9" s="1"/>
  <c r="A37" i="9"/>
  <c r="B37" i="9" s="1"/>
  <c r="A38" i="9"/>
  <c r="B38" i="9" s="1"/>
  <c r="A39" i="9"/>
  <c r="B39" i="9" s="1"/>
  <c r="A40" i="9"/>
  <c r="B40" i="9" s="1"/>
  <c r="A41" i="9"/>
  <c r="B41" i="9" s="1"/>
  <c r="A42" i="9"/>
  <c r="B42" i="9" s="1"/>
  <c r="A43" i="9"/>
  <c r="B43" i="9" s="1"/>
  <c r="A44" i="9"/>
  <c r="B44" i="9" s="1"/>
  <c r="A45" i="9"/>
  <c r="B45" i="9" s="1"/>
  <c r="A46" i="9"/>
  <c r="B46" i="9" s="1"/>
  <c r="A47" i="9"/>
  <c r="B47" i="9" s="1"/>
  <c r="A48" i="9"/>
  <c r="B48" i="9" s="1"/>
  <c r="A49" i="9"/>
  <c r="B49" i="9" s="1"/>
  <c r="A50" i="9"/>
  <c r="B50" i="9" s="1"/>
  <c r="A51" i="9"/>
  <c r="B51" i="9" s="1"/>
  <c r="A52" i="9"/>
  <c r="B52" i="9" s="1"/>
  <c r="A53" i="9"/>
  <c r="B53" i="9" s="1"/>
  <c r="A54" i="9"/>
  <c r="B54" i="9" s="1"/>
  <c r="A55" i="9"/>
  <c r="B55" i="9" s="1"/>
  <c r="A56" i="9"/>
  <c r="B56" i="9" s="1"/>
  <c r="A32" i="9"/>
  <c r="B32" i="9" s="1"/>
  <c r="C2" i="2" l="1"/>
  <c r="D2" i="2"/>
  <c r="H28" i="4"/>
  <c r="G29" i="4"/>
  <c r="G30" i="4"/>
  <c r="G31" i="4"/>
  <c r="G32" i="4"/>
  <c r="G33" i="4"/>
  <c r="G34" i="4"/>
  <c r="G35" i="4"/>
  <c r="G36" i="4"/>
  <c r="G37" i="4"/>
  <c r="G38" i="4"/>
  <c r="G39" i="4"/>
  <c r="G40" i="4"/>
  <c r="G41" i="4"/>
  <c r="G42" i="4"/>
  <c r="G43" i="4"/>
  <c r="G44" i="4"/>
  <c r="G45" i="4"/>
  <c r="G46" i="4"/>
  <c r="G47" i="4"/>
  <c r="G48" i="4"/>
  <c r="G49" i="4"/>
  <c r="G50" i="4"/>
  <c r="G51" i="4"/>
  <c r="G52" i="4"/>
  <c r="G28" i="4"/>
  <c r="C120" i="1"/>
  <c r="C29" i="4" s="1"/>
  <c r="E29" i="4" s="1"/>
  <c r="C121" i="1"/>
  <c r="C30" i="4" s="1"/>
  <c r="E30" i="4" s="1"/>
  <c r="C122" i="1"/>
  <c r="C31" i="4" s="1"/>
  <c r="E31" i="4" s="1"/>
  <c r="C123" i="1"/>
  <c r="C32" i="4" s="1"/>
  <c r="E32" i="4" s="1"/>
  <c r="C124" i="1"/>
  <c r="C33" i="4" s="1"/>
  <c r="D33" i="4" s="1"/>
  <c r="C125" i="1"/>
  <c r="C34" i="4" s="1"/>
  <c r="E34" i="4" s="1"/>
  <c r="C126" i="1"/>
  <c r="C35" i="4" s="1"/>
  <c r="E35" i="4" s="1"/>
  <c r="C127" i="1"/>
  <c r="C36" i="4" s="1"/>
  <c r="E36" i="4" s="1"/>
  <c r="C128" i="1"/>
  <c r="C37" i="4" s="1"/>
  <c r="E37" i="4" s="1"/>
  <c r="C129" i="1"/>
  <c r="C38" i="4" s="1"/>
  <c r="E38" i="4" s="1"/>
  <c r="C130" i="1"/>
  <c r="C39" i="4" s="1"/>
  <c r="E39" i="4" s="1"/>
  <c r="C131" i="1"/>
  <c r="C40" i="4" s="1"/>
  <c r="E40" i="4" s="1"/>
  <c r="C132" i="1"/>
  <c r="C41" i="4" s="1"/>
  <c r="D41" i="4" s="1"/>
  <c r="C133" i="1"/>
  <c r="C42" i="4" s="1"/>
  <c r="E42" i="4" s="1"/>
  <c r="C134" i="1"/>
  <c r="C43" i="4" s="1"/>
  <c r="E43" i="4" s="1"/>
  <c r="C135" i="1"/>
  <c r="C44" i="4" s="1"/>
  <c r="E44" i="4" s="1"/>
  <c r="C136" i="1"/>
  <c r="C45" i="4" s="1"/>
  <c r="E45" i="4" s="1"/>
  <c r="C137" i="1"/>
  <c r="C46" i="4" s="1"/>
  <c r="E46" i="4" s="1"/>
  <c r="C138" i="1"/>
  <c r="C47" i="4" s="1"/>
  <c r="E47" i="4" s="1"/>
  <c r="C139" i="1"/>
  <c r="C48" i="4" s="1"/>
  <c r="E48" i="4" s="1"/>
  <c r="C140" i="1"/>
  <c r="C49" i="4" s="1"/>
  <c r="D49" i="4" s="1"/>
  <c r="C141" i="1"/>
  <c r="C50" i="4" s="1"/>
  <c r="E50" i="4" s="1"/>
  <c r="C142" i="1"/>
  <c r="C51" i="4" s="1"/>
  <c r="E51" i="4" s="1"/>
  <c r="C143" i="1"/>
  <c r="C52" i="4" s="1"/>
  <c r="E52" i="4" s="1"/>
  <c r="C119" i="1"/>
  <c r="C28" i="4" s="1"/>
  <c r="D28" i="4" l="1"/>
  <c r="E28" i="4"/>
  <c r="D48" i="4"/>
  <c r="D40" i="4"/>
  <c r="D32" i="4"/>
  <c r="E49" i="4"/>
  <c r="E41" i="4"/>
  <c r="E33" i="4"/>
  <c r="D47" i="4"/>
  <c r="D39" i="4"/>
  <c r="D31" i="4"/>
  <c r="D46" i="4"/>
  <c r="D38" i="4"/>
  <c r="D30" i="4"/>
  <c r="D45" i="4"/>
  <c r="D37" i="4"/>
  <c r="D29" i="4"/>
  <c r="D52" i="4"/>
  <c r="D44" i="4"/>
  <c r="D36" i="4"/>
  <c r="D51" i="4"/>
  <c r="D43" i="4"/>
  <c r="D35" i="4"/>
  <c r="D50" i="4"/>
  <c r="D42" i="4"/>
  <c r="D34" i="4"/>
  <c r="E53" i="4" l="1"/>
  <c r="DF2" i="2" s="1"/>
  <c r="D53" i="4"/>
  <c r="EH2" i="2" l="1"/>
  <c r="EI2" i="2"/>
  <c r="EJ2" i="2"/>
  <c r="EK2" i="2"/>
  <c r="EL2" i="2"/>
  <c r="EM2" i="2"/>
  <c r="EN2" i="2"/>
  <c r="EO2" i="2"/>
  <c r="EP2" i="2"/>
  <c r="EQ2" i="2"/>
  <c r="ER2" i="2"/>
  <c r="ES2" i="2"/>
  <c r="ET2" i="2"/>
  <c r="EU2" i="2"/>
  <c r="EV2" i="2"/>
  <c r="EW2" i="2"/>
  <c r="EX2" i="2"/>
  <c r="EY2" i="2"/>
  <c r="EZ2" i="2"/>
  <c r="FA2" i="2"/>
  <c r="FB2" i="2"/>
  <c r="FC2" i="2"/>
  <c r="FD2" i="2"/>
  <c r="FE2" i="2"/>
  <c r="EG2" i="2"/>
  <c r="E186" i="1" l="1"/>
  <c r="FG2" i="2" l="1"/>
  <c r="FH2" i="2"/>
  <c r="FI2" i="2"/>
  <c r="FJ2" i="2"/>
  <c r="FK2" i="2"/>
  <c r="FL2" i="2"/>
  <c r="FM2" i="2"/>
  <c r="FN2" i="2"/>
  <c r="FO2" i="2"/>
  <c r="FP2" i="2"/>
  <c r="FQ2" i="2"/>
  <c r="FR2" i="2"/>
  <c r="FS2" i="2"/>
  <c r="FT2" i="2"/>
  <c r="FU2" i="2"/>
  <c r="FV2" i="2"/>
  <c r="FW2" i="2"/>
  <c r="FX2" i="2"/>
  <c r="FY2" i="2"/>
  <c r="FZ2" i="2"/>
  <c r="GA2" i="2"/>
  <c r="GB2" i="2"/>
  <c r="GC2" i="2"/>
  <c r="GD2" i="2"/>
  <c r="FF2" i="2"/>
  <c r="J29" i="4"/>
  <c r="E4" i="7"/>
  <c r="BI2" i="2" s="1"/>
  <c r="J35" i="4"/>
  <c r="J36" i="4"/>
  <c r="J37" i="4"/>
  <c r="E12" i="7"/>
  <c r="BQ2" i="2" s="1"/>
  <c r="I41" i="4"/>
  <c r="J43" i="4"/>
  <c r="J44" i="4"/>
  <c r="J45" i="4"/>
  <c r="E20" i="7"/>
  <c r="BY2" i="2" s="1"/>
  <c r="J51" i="4"/>
  <c r="J52" i="4"/>
  <c r="J28" i="4"/>
  <c r="G172" i="1"/>
  <c r="I44" i="4" l="1"/>
  <c r="I52" i="4"/>
  <c r="I46" i="4"/>
  <c r="I45" i="4"/>
  <c r="I51" i="4"/>
  <c r="I43" i="4"/>
  <c r="I50" i="4"/>
  <c r="I42" i="4"/>
  <c r="I49" i="4"/>
  <c r="I39" i="4"/>
  <c r="I48" i="4"/>
  <c r="I36" i="4"/>
  <c r="I47" i="4"/>
  <c r="I31" i="4"/>
  <c r="I35" i="4"/>
  <c r="I34" i="4"/>
  <c r="I33" i="4"/>
  <c r="I40" i="4"/>
  <c r="I32" i="4"/>
  <c r="I38" i="4"/>
  <c r="I30" i="4"/>
  <c r="I28" i="4"/>
  <c r="I37" i="4"/>
  <c r="I29" i="4"/>
  <c r="E19" i="7"/>
  <c r="BX2" i="2" s="1"/>
  <c r="E3" i="7"/>
  <c r="BH2" i="2" s="1"/>
  <c r="J47" i="4"/>
  <c r="J31" i="4"/>
  <c r="E16" i="7"/>
  <c r="BU2" i="2" s="1"/>
  <c r="E11" i="7"/>
  <c r="BP2" i="2" s="1"/>
  <c r="E8" i="7"/>
  <c r="BM2" i="2" s="1"/>
  <c r="J50" i="4"/>
  <c r="J42" i="4"/>
  <c r="E2" i="7"/>
  <c r="BG2" i="2" s="1"/>
  <c r="J39" i="4"/>
  <c r="E24" i="7"/>
  <c r="CC2" i="2" s="1"/>
  <c r="J34" i="4"/>
  <c r="E26" i="7"/>
  <c r="CE2" i="2" s="1"/>
  <c r="E18" i="7"/>
  <c r="BW2" i="2" s="1"/>
  <c r="E10" i="7"/>
  <c r="BO2" i="2" s="1"/>
  <c r="J49" i="4"/>
  <c r="J41" i="4"/>
  <c r="J33" i="4"/>
  <c r="E25" i="7"/>
  <c r="CD2" i="2" s="1"/>
  <c r="E17" i="7"/>
  <c r="BV2" i="2" s="1"/>
  <c r="E9" i="7"/>
  <c r="BN2" i="2" s="1"/>
  <c r="J48" i="4"/>
  <c r="J40" i="4"/>
  <c r="J32" i="4"/>
  <c r="E23" i="7"/>
  <c r="CB2" i="2" s="1"/>
  <c r="E15" i="7"/>
  <c r="BT2" i="2" s="1"/>
  <c r="E7" i="7"/>
  <c r="BL2" i="2" s="1"/>
  <c r="J46" i="4"/>
  <c r="J38" i="4"/>
  <c r="J30" i="4"/>
  <c r="E22" i="7"/>
  <c r="CA2" i="2" s="1"/>
  <c r="E14" i="7"/>
  <c r="BS2" i="2" s="1"/>
  <c r="E6" i="7"/>
  <c r="BK2" i="2" s="1"/>
  <c r="E21" i="7"/>
  <c r="BZ2" i="2" s="1"/>
  <c r="E13" i="7"/>
  <c r="BR2" i="2" s="1"/>
  <c r="E5" i="7"/>
  <c r="BJ2" i="2" s="1"/>
  <c r="F161" i="1"/>
  <c r="C42" i="7" s="1"/>
  <c r="F162" i="1"/>
  <c r="C43" i="7" s="1"/>
  <c r="F163" i="1"/>
  <c r="C44" i="7" s="1"/>
  <c r="F164" i="1"/>
  <c r="C45" i="7" s="1"/>
  <c r="F165" i="1"/>
  <c r="C46" i="7" s="1"/>
  <c r="F160" i="1"/>
  <c r="C41" i="7" s="1"/>
  <c r="I53" i="4" l="1"/>
  <c r="J53" i="4"/>
  <c r="CF2" i="2" s="1"/>
  <c r="G177" i="1"/>
  <c r="G178" i="1"/>
  <c r="G176" i="1"/>
  <c r="G171" i="1"/>
  <c r="G173" i="1"/>
  <c r="G170" i="1"/>
  <c r="G161" i="1"/>
  <c r="G162" i="1"/>
  <c r="G163" i="1"/>
  <c r="G164" i="1"/>
  <c r="G165" i="1"/>
  <c r="G160" i="1"/>
  <c r="G54" i="1"/>
  <c r="G55" i="1"/>
  <c r="G56" i="1"/>
  <c r="G53" i="1"/>
  <c r="C31" i="7" l="1"/>
  <c r="C6" i="7"/>
  <c r="C3" i="7"/>
  <c r="B48" i="7"/>
  <c r="B47" i="7"/>
  <c r="B49" i="7"/>
  <c r="B38" i="7"/>
  <c r="B39" i="7"/>
  <c r="B40" i="7"/>
  <c r="B37" i="7"/>
  <c r="B32" i="7"/>
  <c r="B33" i="7"/>
  <c r="B34" i="7"/>
  <c r="B35" i="7"/>
  <c r="B36" i="7"/>
  <c r="B31" i="7"/>
  <c r="B7" i="7"/>
  <c r="B8" i="7"/>
  <c r="B9" i="7"/>
  <c r="B10" i="7"/>
  <c r="B11" i="7"/>
  <c r="B12" i="7"/>
  <c r="B13" i="7"/>
  <c r="B14" i="7"/>
  <c r="B15" i="7"/>
  <c r="B16" i="7"/>
  <c r="B17" i="7"/>
  <c r="B18" i="7"/>
  <c r="B19" i="7"/>
  <c r="B20" i="7"/>
  <c r="B21" i="7"/>
  <c r="B22" i="7"/>
  <c r="B23" i="7"/>
  <c r="B24" i="7"/>
  <c r="B25" i="7"/>
  <c r="B26" i="7"/>
  <c r="B27" i="7"/>
  <c r="B28" i="7"/>
  <c r="B29" i="7"/>
  <c r="B30" i="7"/>
  <c r="B6" i="7"/>
  <c r="B3" i="7"/>
  <c r="B4" i="7"/>
  <c r="B5" i="7"/>
  <c r="B2" i="7"/>
  <c r="F2" i="7" l="1"/>
  <c r="H29" i="4" l="1"/>
  <c r="H30" i="4"/>
  <c r="H31" i="4"/>
  <c r="H32" i="4"/>
  <c r="H33" i="4"/>
  <c r="H34" i="4"/>
  <c r="H35" i="4"/>
  <c r="H36" i="4"/>
  <c r="H37" i="4"/>
  <c r="H38" i="4"/>
  <c r="H39" i="4"/>
  <c r="H40" i="4"/>
  <c r="H41" i="4"/>
  <c r="H42" i="4"/>
  <c r="H43" i="4"/>
  <c r="H44" i="4"/>
  <c r="H45" i="4"/>
  <c r="H46" i="4"/>
  <c r="H47" i="4"/>
  <c r="H48" i="4"/>
  <c r="H49" i="4"/>
  <c r="H50" i="4"/>
  <c r="H51" i="4"/>
  <c r="H52" i="4"/>
  <c r="E2" i="2"/>
  <c r="F52" i="4" l="1"/>
  <c r="F26" i="7"/>
  <c r="F51" i="4"/>
  <c r="F25" i="7"/>
  <c r="F50" i="4"/>
  <c r="F24" i="7"/>
  <c r="F49" i="4"/>
  <c r="F23" i="7"/>
  <c r="F48" i="4"/>
  <c r="F22" i="7"/>
  <c r="F47" i="4"/>
  <c r="F21" i="7"/>
  <c r="F46" i="4"/>
  <c r="F20" i="7"/>
  <c r="F45" i="4"/>
  <c r="F19" i="7"/>
  <c r="F44" i="4"/>
  <c r="F18" i="7"/>
  <c r="F43" i="4"/>
  <c r="F17" i="7"/>
  <c r="F42" i="4"/>
  <c r="F16" i="7"/>
  <c r="F41" i="4"/>
  <c r="F15" i="7"/>
  <c r="F40" i="4"/>
  <c r="F14" i="7"/>
  <c r="F39" i="4"/>
  <c r="F13" i="7"/>
  <c r="F38" i="4"/>
  <c r="F12" i="7"/>
  <c r="F37" i="4"/>
  <c r="F11" i="7"/>
  <c r="F36" i="4"/>
  <c r="F10" i="7"/>
  <c r="F35" i="4"/>
  <c r="F9" i="7"/>
  <c r="F34" i="4"/>
  <c r="F8" i="7"/>
  <c r="F33" i="4"/>
  <c r="F7" i="7"/>
  <c r="F32" i="4"/>
  <c r="F6" i="7"/>
  <c r="F31" i="4"/>
  <c r="F5" i="7"/>
  <c r="F30" i="4"/>
  <c r="F4" i="7"/>
  <c r="F29" i="4"/>
  <c r="F3" i="7"/>
  <c r="F28" i="4"/>
  <c r="F53" i="4" l="1"/>
  <c r="F1" i="7"/>
  <c r="G1" i="7" s="1"/>
  <c r="A1" i="7" s="1"/>
  <c r="G4" i="1" s="1"/>
  <c r="R2" i="5"/>
  <c r="S2" i="5"/>
  <c r="C2" i="5"/>
  <c r="D2" i="5"/>
  <c r="E2" i="5"/>
  <c r="F2" i="5"/>
  <c r="G2" i="5"/>
  <c r="H2" i="5"/>
  <c r="I2" i="5"/>
  <c r="J2" i="5"/>
  <c r="K2" i="5"/>
  <c r="L2" i="5"/>
  <c r="M2" i="5"/>
  <c r="N2" i="5"/>
  <c r="O2" i="5"/>
  <c r="P2" i="5"/>
  <c r="Q2" i="5"/>
  <c r="B2" i="5"/>
  <c r="A2" i="5"/>
  <c r="EF2" i="2" l="1"/>
  <c r="S2" i="6" l="1"/>
  <c r="GH2" i="2"/>
  <c r="GJ2" i="2"/>
  <c r="GL2" i="2"/>
  <c r="GM2" i="2"/>
  <c r="GN2" i="2"/>
  <c r="GO2" i="2"/>
  <c r="GP2" i="2"/>
  <c r="GR2" i="2"/>
  <c r="GT2" i="2"/>
  <c r="GU2" i="2"/>
  <c r="GV2" i="2"/>
  <c r="GW2" i="2"/>
  <c r="GX2" i="2"/>
  <c r="GZ2" i="2"/>
  <c r="HB2" i="2"/>
  <c r="HC2" i="2"/>
  <c r="AR2" i="2"/>
  <c r="AQ2" i="2"/>
  <c r="AK2" i="2"/>
  <c r="AL2" i="2"/>
  <c r="AE2" i="2"/>
  <c r="AF2" i="2"/>
  <c r="Y2" i="2"/>
  <c r="Z2" i="2"/>
  <c r="B2" i="2"/>
  <c r="HE2" i="2"/>
  <c r="HF2" i="2"/>
  <c r="HG2" i="2"/>
  <c r="HH2" i="2"/>
  <c r="HI2" i="2"/>
  <c r="HJ2" i="2"/>
  <c r="HK2" i="2"/>
  <c r="HL2" i="2"/>
  <c r="HM2" i="2"/>
  <c r="HN2" i="2"/>
  <c r="HO2" i="2"/>
  <c r="HP2" i="2"/>
  <c r="HQ2" i="2"/>
  <c r="HR2" i="2"/>
  <c r="HS2" i="2"/>
  <c r="HT2" i="2"/>
  <c r="HU2" i="2"/>
  <c r="HV2" i="2"/>
  <c r="HW2" i="2"/>
  <c r="HX2" i="2"/>
  <c r="HY2" i="2"/>
  <c r="HZ2" i="2"/>
  <c r="IA2" i="2"/>
  <c r="IB2" i="2"/>
  <c r="HD2" i="2"/>
  <c r="GG2" i="2"/>
  <c r="GI2" i="2"/>
  <c r="GK2" i="2"/>
  <c r="GQ2" i="2"/>
  <c r="GS2" i="2"/>
  <c r="GY2" i="2"/>
  <c r="HA2" i="2"/>
  <c r="GE2" i="2" l="1"/>
  <c r="GF2" i="2"/>
  <c r="DX2" i="2"/>
  <c r="DY2" i="2"/>
  <c r="H2" i="2"/>
  <c r="G2" i="2"/>
  <c r="F2" i="2"/>
  <c r="A2" i="2"/>
  <c r="I2" i="2"/>
  <c r="IL2" i="2"/>
  <c r="IT2" i="2"/>
  <c r="IC2" i="2"/>
  <c r="AX2" i="2"/>
  <c r="AY2" i="2"/>
  <c r="AZ2" i="2"/>
  <c r="BA2" i="2"/>
  <c r="BB2" i="2"/>
  <c r="BC2" i="2"/>
  <c r="BD2" i="2"/>
  <c r="BE2" i="2"/>
  <c r="BF2" i="2"/>
  <c r="AW2" i="2"/>
  <c r="AT2" i="2"/>
  <c r="AU2" i="2"/>
  <c r="AV2" i="2"/>
  <c r="AS2" i="2"/>
  <c r="AN2" i="2"/>
  <c r="AO2" i="2"/>
  <c r="AP2" i="2"/>
  <c r="AM2" i="2"/>
  <c r="T2" i="2"/>
  <c r="AB2" i="2"/>
  <c r="AC2" i="2"/>
  <c r="AD2" i="2"/>
  <c r="AA2" i="2"/>
  <c r="AH2" i="2"/>
  <c r="AI2" i="2"/>
  <c r="AJ2" i="2"/>
  <c r="AG2" i="2"/>
  <c r="V2" i="2"/>
  <c r="W2" i="2"/>
  <c r="X2" i="2"/>
  <c r="U2" i="2"/>
  <c r="EE2" i="2"/>
  <c r="DN2" i="2"/>
  <c r="DO2" i="2"/>
  <c r="DV2" i="2"/>
  <c r="DW2" i="2"/>
  <c r="ED2" i="2"/>
  <c r="S2" i="2"/>
  <c r="R2" i="2"/>
  <c r="P2" i="2"/>
  <c r="Q2" i="2"/>
  <c r="O2" i="2"/>
  <c r="N2" i="2"/>
  <c r="M2" i="2"/>
  <c r="L2" i="2"/>
  <c r="K2" i="2"/>
  <c r="J2" i="2"/>
  <c r="DC2" i="2" l="1"/>
  <c r="JA2" i="2"/>
  <c r="CT2" i="2"/>
  <c r="IJ2" i="2"/>
  <c r="CG2" i="2"/>
  <c r="CX2" i="2"/>
  <c r="CP2" i="2"/>
  <c r="CH2" i="2"/>
  <c r="IE2" i="2"/>
  <c r="IV2" i="2"/>
  <c r="IN2" i="2"/>
  <c r="IF2" i="2"/>
  <c r="CU2" i="2"/>
  <c r="IK2" i="2"/>
  <c r="DB2" i="2"/>
  <c r="IZ2" i="2"/>
  <c r="IR2" i="2"/>
  <c r="DE2" i="2"/>
  <c r="CW2" i="2"/>
  <c r="CO2" i="2"/>
  <c r="IU2" i="2"/>
  <c r="IM2" i="2"/>
  <c r="ID2" i="2"/>
  <c r="DD2" i="2"/>
  <c r="CV2" i="2"/>
  <c r="CN2" i="2"/>
  <c r="CM2" i="2"/>
  <c r="DK2" i="2"/>
  <c r="DA2" i="2"/>
  <c r="CS2" i="2"/>
  <c r="CK2" i="2"/>
  <c r="IY2" i="2"/>
  <c r="IQ2" i="2"/>
  <c r="II2" i="2"/>
  <c r="IS2" i="2"/>
  <c r="CZ2" i="2"/>
  <c r="CR2" i="2"/>
  <c r="CJ2" i="2"/>
  <c r="IX2" i="2"/>
  <c r="IP2" i="2"/>
  <c r="IH2" i="2"/>
  <c r="CL2" i="2"/>
  <c r="CY2" i="2"/>
  <c r="CQ2" i="2"/>
  <c r="CI2" i="2"/>
  <c r="IW2" i="2"/>
  <c r="IO2" i="2"/>
  <c r="IG2" i="2"/>
  <c r="DL2" i="2"/>
  <c r="DQ2" i="2"/>
  <c r="DU2" i="2"/>
  <c r="DT2" i="2"/>
  <c r="DZ2" i="2"/>
  <c r="DR2" i="2"/>
  <c r="DJ2" i="2"/>
  <c r="DS2" i="2"/>
  <c r="DH2" i="2"/>
  <c r="EC2" i="2"/>
  <c r="EA2" i="2"/>
  <c r="DP2" i="2"/>
  <c r="EB2" i="2"/>
  <c r="DM2" i="2"/>
  <c r="DI2" i="2"/>
  <c r="DG2" i="2"/>
  <c r="JB2" i="2" l="1"/>
</calcChain>
</file>

<file path=xl/sharedStrings.xml><?xml version="1.0" encoding="utf-8"?>
<sst xmlns="http://schemas.openxmlformats.org/spreadsheetml/2006/main" count="1270" uniqueCount="703">
  <si>
    <t>Site name</t>
  </si>
  <si>
    <t>Scheme description</t>
  </si>
  <si>
    <t>Scheme objectives</t>
  </si>
  <si>
    <t>Email</t>
  </si>
  <si>
    <t>Project manager</t>
  </si>
  <si>
    <t>Qualifications</t>
  </si>
  <si>
    <t>Address</t>
  </si>
  <si>
    <t>Phone</t>
  </si>
  <si>
    <t>Mobile</t>
  </si>
  <si>
    <t>Project details</t>
  </si>
  <si>
    <t>Applicant</t>
  </si>
  <si>
    <t>Country:</t>
  </si>
  <si>
    <t>County:</t>
  </si>
  <si>
    <t>Nearest town:</t>
  </si>
  <si>
    <t>6-figure national grid ref</t>
  </si>
  <si>
    <t>Gross scheme area (ha):</t>
  </si>
  <si>
    <t>Net planting area (ha)</t>
  </si>
  <si>
    <t>Altitude (m) lowest</t>
  </si>
  <si>
    <t>Altitude (m) highest</t>
  </si>
  <si>
    <t>Soil Moisture Regime(s)</t>
  </si>
  <si>
    <t>Soil Nutrient Regime(s)</t>
  </si>
  <si>
    <t>Present NVC vegetation</t>
  </si>
  <si>
    <t>Any statutory designations</t>
  </si>
  <si>
    <t>Species mix</t>
  </si>
  <si>
    <t>Species</t>
  </si>
  <si>
    <t>If yes, age at clearfell</t>
  </si>
  <si>
    <t>Responsible person</t>
  </si>
  <si>
    <t>Expected start to planting</t>
  </si>
  <si>
    <t>Ground preparation</t>
  </si>
  <si>
    <t>Current land use</t>
  </si>
  <si>
    <t>Soil type</t>
  </si>
  <si>
    <t>Preparation technique</t>
  </si>
  <si>
    <t>Total area (ha)</t>
  </si>
  <si>
    <t>Pest and vegetation control</t>
  </si>
  <si>
    <t>Tree/vole guards</t>
  </si>
  <si>
    <t>Fencing</t>
  </si>
  <si>
    <t>Herbicide</t>
  </si>
  <si>
    <t>Weeding</t>
  </si>
  <si>
    <t>If road building is required for establishment, please specify road length:</t>
  </si>
  <si>
    <t>Proposed Forest Carbon contract duration</t>
  </si>
  <si>
    <t>Public access limitations:</t>
  </si>
  <si>
    <t>EIA status (if applicable):</t>
  </si>
  <si>
    <t>Grant status:</t>
  </si>
  <si>
    <t>Grant ref. no:</t>
  </si>
  <si>
    <t>Farm Code no</t>
  </si>
  <si>
    <t>Land title registration no</t>
  </si>
  <si>
    <t>Confirm scheme is not legal requirement</t>
  </si>
  <si>
    <t>project name</t>
  </si>
  <si>
    <t>landowner full</t>
  </si>
  <si>
    <t>grid ref</t>
  </si>
  <si>
    <t>land parcel ids</t>
  </si>
  <si>
    <t>gross area</t>
  </si>
  <si>
    <t>net area</t>
  </si>
  <si>
    <t>forestry comission ref</t>
  </si>
  <si>
    <t>management plan</t>
  </si>
  <si>
    <t>sp1</t>
  </si>
  <si>
    <t>sp2</t>
  </si>
  <si>
    <t>sp3</t>
  </si>
  <si>
    <t>sp4</t>
  </si>
  <si>
    <t>sp5</t>
  </si>
  <si>
    <t>sp6</t>
  </si>
  <si>
    <t>sp7</t>
  </si>
  <si>
    <t>sp8</t>
  </si>
  <si>
    <t>sp9</t>
  </si>
  <si>
    <t>sp10</t>
  </si>
  <si>
    <t>sp11</t>
  </si>
  <si>
    <t>sp12</t>
  </si>
  <si>
    <t>sp13</t>
  </si>
  <si>
    <t>sp14</t>
  </si>
  <si>
    <t>sp15</t>
  </si>
  <si>
    <t>sp16</t>
  </si>
  <si>
    <t>sp17</t>
  </si>
  <si>
    <t>sp18</t>
  </si>
  <si>
    <t>sp19</t>
  </si>
  <si>
    <t>sp20</t>
  </si>
  <si>
    <t>sp21</t>
  </si>
  <si>
    <t>sp22</t>
  </si>
  <si>
    <t>sp23</t>
  </si>
  <si>
    <t>sp24</t>
  </si>
  <si>
    <t>sp25</t>
  </si>
  <si>
    <t>spperc1</t>
  </si>
  <si>
    <t>spperc2</t>
  </si>
  <si>
    <t>spperc3</t>
  </si>
  <si>
    <t>spperc4</t>
  </si>
  <si>
    <t>spperc5</t>
  </si>
  <si>
    <t>spperc6</t>
  </si>
  <si>
    <t>spperc7</t>
  </si>
  <si>
    <t>spperc8</t>
  </si>
  <si>
    <t>spperc9</t>
  </si>
  <si>
    <t>spperc10</t>
  </si>
  <si>
    <t>spperc11</t>
  </si>
  <si>
    <t>spperc12</t>
  </si>
  <si>
    <t>spperc13</t>
  </si>
  <si>
    <t>spperc14</t>
  </si>
  <si>
    <t>spperc15</t>
  </si>
  <si>
    <t>spperc16</t>
  </si>
  <si>
    <t>spperc17</t>
  </si>
  <si>
    <t>spperc18</t>
  </si>
  <si>
    <t>spperc19</t>
  </si>
  <si>
    <t>spperc20</t>
  </si>
  <si>
    <t>spperc21</t>
  </si>
  <si>
    <t>spperc22</t>
  </si>
  <si>
    <t>spperc23</t>
  </si>
  <si>
    <t>spperc24</t>
  </si>
  <si>
    <t>spperc25</t>
  </si>
  <si>
    <t>spac1</t>
  </si>
  <si>
    <t>spac2</t>
  </si>
  <si>
    <t>spac3</t>
  </si>
  <si>
    <t>spac4</t>
  </si>
  <si>
    <t>spac5</t>
  </si>
  <si>
    <t>spac6</t>
  </si>
  <si>
    <t>spac7</t>
  </si>
  <si>
    <t>spac8</t>
  </si>
  <si>
    <t>spac9</t>
  </si>
  <si>
    <t>spac10</t>
  </si>
  <si>
    <t>spac11</t>
  </si>
  <si>
    <t>spac12</t>
  </si>
  <si>
    <t>spac13</t>
  </si>
  <si>
    <t>spac14</t>
  </si>
  <si>
    <t>spac15</t>
  </si>
  <si>
    <t>spac16</t>
  </si>
  <si>
    <t>spac17</t>
  </si>
  <si>
    <t>spac18</t>
  </si>
  <si>
    <t>spac19</t>
  </si>
  <si>
    <t>spac20</t>
  </si>
  <si>
    <t>spac21</t>
  </si>
  <si>
    <t>spac22</t>
  </si>
  <si>
    <t>spac23</t>
  </si>
  <si>
    <t>spac24</t>
  </si>
  <si>
    <t>spac25</t>
  </si>
  <si>
    <t>planting start</t>
  </si>
  <si>
    <t>planting end</t>
  </si>
  <si>
    <t>max altitude</t>
  </si>
  <si>
    <t>min altitude</t>
  </si>
  <si>
    <t>Management plan</t>
  </si>
  <si>
    <t>Spacing</t>
  </si>
  <si>
    <t>Thinning?</t>
  </si>
  <si>
    <t>Density</t>
  </si>
  <si>
    <t>Groung prep1</t>
  </si>
  <si>
    <t>Groung prep2</t>
  </si>
  <si>
    <t>Groung prep3</t>
  </si>
  <si>
    <t>Groung prep4</t>
  </si>
  <si>
    <t>Ground prep ha1</t>
  </si>
  <si>
    <t>Ground prep ha2</t>
  </si>
  <si>
    <t>Ground prep ha3</t>
  </si>
  <si>
    <t>Ground prep ha4</t>
  </si>
  <si>
    <t>Current land use1</t>
  </si>
  <si>
    <t>Current land use2</t>
  </si>
  <si>
    <t>Current land use3</t>
  </si>
  <si>
    <t>Current land use4</t>
  </si>
  <si>
    <t>Soil type1</t>
  </si>
  <si>
    <t>Soil type2</t>
  </si>
  <si>
    <t>Soil type3</t>
  </si>
  <si>
    <t>Soil type4</t>
  </si>
  <si>
    <t>Vegetation removal (if applicable)</t>
  </si>
  <si>
    <t>WCC species</t>
  </si>
  <si>
    <t>Application species</t>
  </si>
  <si>
    <t>Salesforce Species</t>
  </si>
  <si>
    <t>Classification</t>
  </si>
  <si>
    <t>Common alder</t>
  </si>
  <si>
    <t>Alder</t>
  </si>
  <si>
    <t>Broadleaves</t>
  </si>
  <si>
    <t>Alnus glutinosa</t>
  </si>
  <si>
    <t>Asp</t>
  </si>
  <si>
    <t>Aspen</t>
  </si>
  <si>
    <t>Populus tremula</t>
  </si>
  <si>
    <t>Populus Tremula</t>
  </si>
  <si>
    <t>BE</t>
  </si>
  <si>
    <t>Beech</t>
  </si>
  <si>
    <t xml:space="preserve">Beech                 </t>
  </si>
  <si>
    <t>Fagus sylvatica</t>
  </si>
  <si>
    <t>Downy birch</t>
  </si>
  <si>
    <t>Downy Birch</t>
  </si>
  <si>
    <t>Birch</t>
  </si>
  <si>
    <t>Silver birch</t>
  </si>
  <si>
    <t>Silver Birch</t>
  </si>
  <si>
    <t>SB</t>
  </si>
  <si>
    <t>SBI</t>
  </si>
  <si>
    <t>B. pubescens</t>
  </si>
  <si>
    <t>Betula pubescens</t>
  </si>
  <si>
    <t>DB</t>
  </si>
  <si>
    <t>DBI</t>
  </si>
  <si>
    <t>D. Birch</t>
  </si>
  <si>
    <t>D Birch</t>
  </si>
  <si>
    <t>Wild Cherry</t>
  </si>
  <si>
    <t>Wild Cherry, gean</t>
  </si>
  <si>
    <t>Cherry</t>
  </si>
  <si>
    <t>Bird Cherry</t>
  </si>
  <si>
    <t>WCH</t>
  </si>
  <si>
    <t>Prunus Padus</t>
  </si>
  <si>
    <t>HAW</t>
  </si>
  <si>
    <t>Hawthorn species</t>
  </si>
  <si>
    <t>Hawthorn</t>
  </si>
  <si>
    <t>Thorn</t>
  </si>
  <si>
    <t>Crategous Monogyna</t>
  </si>
  <si>
    <t>Crataegus Monogyna</t>
  </si>
  <si>
    <t>Hazel</t>
  </si>
  <si>
    <t>HAZ</t>
  </si>
  <si>
    <t>Field maple</t>
  </si>
  <si>
    <t>Field Maple</t>
  </si>
  <si>
    <t>Maple</t>
  </si>
  <si>
    <t>Acer Platanoides</t>
  </si>
  <si>
    <t>Norway Maple</t>
  </si>
  <si>
    <t>NS</t>
  </si>
  <si>
    <t>Norway Spruce</t>
  </si>
  <si>
    <t>Conifers</t>
  </si>
  <si>
    <t>Sessile oak</t>
  </si>
  <si>
    <t>Sessile Oak</t>
  </si>
  <si>
    <t>Oak</t>
  </si>
  <si>
    <t>Pedunculate/common oak</t>
  </si>
  <si>
    <t>OK</t>
  </si>
  <si>
    <t>Quercus robur</t>
  </si>
  <si>
    <t>Dog rose</t>
  </si>
  <si>
    <t>Woody shrub</t>
  </si>
  <si>
    <t>Other Broadleaf</t>
  </si>
  <si>
    <t>PSP</t>
  </si>
  <si>
    <t>Blackthorn</t>
  </si>
  <si>
    <t>WSH</t>
  </si>
  <si>
    <t>Lime</t>
  </si>
  <si>
    <t>Hornbeam</t>
  </si>
  <si>
    <t>Whitebeam</t>
  </si>
  <si>
    <t>Crab Apple</t>
  </si>
  <si>
    <t>Other broadleaves</t>
  </si>
  <si>
    <t>Guelder Rose</t>
  </si>
  <si>
    <t>Wayfaring Tree</t>
  </si>
  <si>
    <t>Spindle Tree</t>
  </si>
  <si>
    <t>Tsuga heterophylla</t>
  </si>
  <si>
    <t>W Hemlock</t>
  </si>
  <si>
    <t>Larix decidua</t>
  </si>
  <si>
    <t>European Larch</t>
  </si>
  <si>
    <t>Other Conifer</t>
  </si>
  <si>
    <t>Abies procera</t>
  </si>
  <si>
    <t>Noble Fir</t>
  </si>
  <si>
    <t>Rowan</t>
  </si>
  <si>
    <t>ROW</t>
  </si>
  <si>
    <t>Mountain Ash</t>
  </si>
  <si>
    <t>Sorbus aucuparia</t>
  </si>
  <si>
    <t>Scots pine</t>
  </si>
  <si>
    <t>Scots Pine</t>
  </si>
  <si>
    <t>SP</t>
  </si>
  <si>
    <t>Pinus sylvestris</t>
  </si>
  <si>
    <t>SS</t>
  </si>
  <si>
    <t>Sitka Spruce</t>
  </si>
  <si>
    <t>Sitka spruce</t>
  </si>
  <si>
    <t>Sycamore</t>
  </si>
  <si>
    <t>SY</t>
  </si>
  <si>
    <t>Thuja Plicata</t>
  </si>
  <si>
    <t>Western Red Cedar</t>
  </si>
  <si>
    <t>Goat willow</t>
  </si>
  <si>
    <t>Goat Willow</t>
  </si>
  <si>
    <t>Willow</t>
  </si>
  <si>
    <t>Grey Willow</t>
  </si>
  <si>
    <t>Salix cinerea</t>
  </si>
  <si>
    <t>Salix caprea</t>
  </si>
  <si>
    <t>Salix .spp</t>
  </si>
  <si>
    <t>Salix Aurita</t>
  </si>
  <si>
    <t>Other willows</t>
  </si>
  <si>
    <t>Norway spruce</t>
  </si>
  <si>
    <t>Sitka</t>
  </si>
  <si>
    <t>DF</t>
  </si>
  <si>
    <t>Douglas Fir</t>
  </si>
  <si>
    <t>total trees</t>
  </si>
  <si>
    <t>Total trees</t>
  </si>
  <si>
    <t>trees1</t>
  </si>
  <si>
    <t>trees2</t>
  </si>
  <si>
    <t>trees3</t>
  </si>
  <si>
    <t>trees4</t>
  </si>
  <si>
    <t>trees5</t>
  </si>
  <si>
    <t>trees6</t>
  </si>
  <si>
    <t>trees7</t>
  </si>
  <si>
    <t>trees8</t>
  </si>
  <si>
    <t>trees9</t>
  </si>
  <si>
    <t>trees10</t>
  </si>
  <si>
    <t>trees11</t>
  </si>
  <si>
    <t>trees12</t>
  </si>
  <si>
    <t>trees13</t>
  </si>
  <si>
    <t>trees14</t>
  </si>
  <si>
    <t>trees15</t>
  </si>
  <si>
    <t>trees16</t>
  </si>
  <si>
    <t>trees17</t>
  </si>
  <si>
    <t>trees18</t>
  </si>
  <si>
    <t>trees19</t>
  </si>
  <si>
    <t>trees20</t>
  </si>
  <si>
    <t>trees21</t>
  </si>
  <si>
    <t>trees22</t>
  </si>
  <si>
    <t>trees23</t>
  </si>
  <si>
    <t>trees24</t>
  </si>
  <si>
    <t>trees25</t>
  </si>
  <si>
    <t>suggested duration</t>
  </si>
  <si>
    <t>Mr Farmer</t>
  </si>
  <si>
    <t>County</t>
  </si>
  <si>
    <t>Nearest city</t>
  </si>
  <si>
    <t>Country</t>
  </si>
  <si>
    <t>Scotland</t>
  </si>
  <si>
    <t>Pasture</t>
  </si>
  <si>
    <t>Organomineral</t>
  </si>
  <si>
    <t>Low disturbance:  Hand turfing, inverted, hinge &amp; trench mounding, patch scarification, subsoiling, drains</t>
  </si>
  <si>
    <t>thin1</t>
  </si>
  <si>
    <t>thin2</t>
  </si>
  <si>
    <t>thin3</t>
  </si>
  <si>
    <t>thin4</t>
  </si>
  <si>
    <t>thin5</t>
  </si>
  <si>
    <t>thin6</t>
  </si>
  <si>
    <t>thin7</t>
  </si>
  <si>
    <t>thin8</t>
  </si>
  <si>
    <t>thin9</t>
  </si>
  <si>
    <t>thin10</t>
  </si>
  <si>
    <t>thin11</t>
  </si>
  <si>
    <t>thin12</t>
  </si>
  <si>
    <t>thin13</t>
  </si>
  <si>
    <t>thin14</t>
  </si>
  <si>
    <t>thin15</t>
  </si>
  <si>
    <t>thin16</t>
  </si>
  <si>
    <t>thin17</t>
  </si>
  <si>
    <t>thin18</t>
  </si>
  <si>
    <t>thin19</t>
  </si>
  <si>
    <t>thin20</t>
  </si>
  <si>
    <t>thin21</t>
  </si>
  <si>
    <t>thin22</t>
  </si>
  <si>
    <t>thin23</t>
  </si>
  <si>
    <t>thin24</t>
  </si>
  <si>
    <t>thin25</t>
  </si>
  <si>
    <t>cf age1</t>
  </si>
  <si>
    <t>cf age2</t>
  </si>
  <si>
    <t>cf age3</t>
  </si>
  <si>
    <t>cf age4</t>
  </si>
  <si>
    <t>cf age5</t>
  </si>
  <si>
    <t>cf age6</t>
  </si>
  <si>
    <t>cf age7</t>
  </si>
  <si>
    <t>cf age8</t>
  </si>
  <si>
    <t>cf age9</t>
  </si>
  <si>
    <t>cf age10</t>
  </si>
  <si>
    <t>cf age11</t>
  </si>
  <si>
    <t>cf age12</t>
  </si>
  <si>
    <t>cf age13</t>
  </si>
  <si>
    <t>cf age14</t>
  </si>
  <si>
    <t>cf age15</t>
  </si>
  <si>
    <t>cf age16</t>
  </si>
  <si>
    <t>cf age17</t>
  </si>
  <si>
    <t>cf age18</t>
  </si>
  <si>
    <t>cf age19</t>
  </si>
  <si>
    <t>cf age20</t>
  </si>
  <si>
    <t>cf age21</t>
  </si>
  <si>
    <t>cf age22</t>
  </si>
  <si>
    <t>cf age23</t>
  </si>
  <si>
    <t>cf age24</t>
  </si>
  <si>
    <t>cf age25</t>
  </si>
  <si>
    <t>date of calc</t>
  </si>
  <si>
    <t>Groung prep5</t>
  </si>
  <si>
    <t>Groung prep6</t>
  </si>
  <si>
    <t>Soil type5</t>
  </si>
  <si>
    <t>Soil type6</t>
  </si>
  <si>
    <t>Current land use5</t>
  </si>
  <si>
    <t>Current land use6</t>
  </si>
  <si>
    <t>Ground prep ha5</t>
  </si>
  <si>
    <t>Ground prep ha6</t>
  </si>
  <si>
    <t>Arable</t>
  </si>
  <si>
    <t>Seminatural</t>
  </si>
  <si>
    <t>Mineral</t>
  </si>
  <si>
    <t>Negligible Disturbance:  Hand screefing only</t>
  </si>
  <si>
    <t>Medium Distrubance:  Shallow/rotary (&lt;30cm) plough, Disc/line scarification/continuous mounding</t>
  </si>
  <si>
    <t>High Disturbance:  Deep (&gt;30cm) plough, with or without tine</t>
  </si>
  <si>
    <t>Very High Disturbance:  Agricultural ploughing</t>
  </si>
  <si>
    <t>Soil moisture regime</t>
  </si>
  <si>
    <t>Very wet</t>
  </si>
  <si>
    <t>Wet</t>
  </si>
  <si>
    <t>Very moist</t>
  </si>
  <si>
    <t>Moist</t>
  </si>
  <si>
    <t>Fresh</t>
  </si>
  <si>
    <t>Moderately dry</t>
  </si>
  <si>
    <t>Very dry</t>
  </si>
  <si>
    <t>Slightly dry</t>
  </si>
  <si>
    <t>Soil Nutrient Regime</t>
  </si>
  <si>
    <t>Very poor</t>
  </si>
  <si>
    <t>Poor</t>
  </si>
  <si>
    <t xml:space="preserve">Medium </t>
  </si>
  <si>
    <t>Rich</t>
  </si>
  <si>
    <t>Very rich</t>
  </si>
  <si>
    <t>Carbonate</t>
  </si>
  <si>
    <t>landowner short</t>
  </si>
  <si>
    <t>Landowner - short</t>
  </si>
  <si>
    <t>applicant role</t>
  </si>
  <si>
    <t>applicant name</t>
  </si>
  <si>
    <t xml:space="preserve">applicant address </t>
  </si>
  <si>
    <t>applicant phone</t>
  </si>
  <si>
    <t>applicant mobile</t>
  </si>
  <si>
    <t>applicant email</t>
  </si>
  <si>
    <t>landowner name</t>
  </si>
  <si>
    <t>landowner address</t>
  </si>
  <si>
    <t>landowner phone</t>
  </si>
  <si>
    <t>landowner mobile</t>
  </si>
  <si>
    <t>landowner email</t>
  </si>
  <si>
    <t>pm company</t>
  </si>
  <si>
    <t>pm qualifications</t>
  </si>
  <si>
    <t>pm address</t>
  </si>
  <si>
    <t>pm phone</t>
  </si>
  <si>
    <t>pm mobile</t>
  </si>
  <si>
    <t>pm email</t>
  </si>
  <si>
    <t>pm name</t>
  </si>
  <si>
    <t>Scheme overview</t>
  </si>
  <si>
    <t>Management</t>
  </si>
  <si>
    <t>Additional information</t>
  </si>
  <si>
    <t>avg sp</t>
  </si>
  <si>
    <t>YC ESC</t>
  </si>
  <si>
    <t>YC Used</t>
  </si>
  <si>
    <t>Company 
(if applicable):</t>
  </si>
  <si>
    <t>Land parcel identifier(s)</t>
  </si>
  <si>
    <t>England</t>
  </si>
  <si>
    <t>Wales</t>
  </si>
  <si>
    <t>Northern Island</t>
  </si>
  <si>
    <t>Other</t>
  </si>
  <si>
    <t>Please select from dropdown</t>
  </si>
  <si>
    <t>Applying as</t>
  </si>
  <si>
    <t>Tenant</t>
  </si>
  <si>
    <t>Owner</t>
  </si>
  <si>
    <t>Crofter</t>
  </si>
  <si>
    <t>Expected completion of planting</t>
  </si>
  <si>
    <t>Application for woodland creation carbon finance</t>
  </si>
  <si>
    <t>Please provide a summary as to why the following project would be unable to proceed without the addition of carbon finance</t>
  </si>
  <si>
    <t xml:space="preserve">Landowner (if not applicant) </t>
  </si>
  <si>
    <t>Forest Carbon: Woodland creation for carbon capture and ecosystem protection
info@forestcarbon.co.uk  |  www.forestcarbon.co.uk  |  0191 395 2956</t>
  </si>
  <si>
    <t>[If 'other', please specify here]</t>
  </si>
  <si>
    <t>If used, please specify over what area (ha)</t>
  </si>
  <si>
    <t>Comments (if applicable)</t>
  </si>
  <si>
    <t>Additional comments and information (if applicable)</t>
  </si>
  <si>
    <t>Please show productive and non-productive compartments separately. Yield class must be based on Forestry Commission ESC or manager’s local knowledge. Please state which has been adopted.</t>
  </si>
  <si>
    <r>
      <t xml:space="preserve">Net area, ha
</t>
    </r>
    <r>
      <rPr>
        <b/>
        <sz val="10"/>
        <color theme="0"/>
        <rFont val="Calibri"/>
        <family val="2"/>
        <scheme val="minor"/>
      </rPr>
      <t>(excl. open ground)</t>
    </r>
  </si>
  <si>
    <t>Name of project:</t>
  </si>
  <si>
    <t>Yes/no</t>
  </si>
  <si>
    <t>Please select</t>
  </si>
  <si>
    <t>Yes</t>
  </si>
  <si>
    <t>No</t>
  </si>
  <si>
    <t>Non-intervention</t>
  </si>
  <si>
    <t>Thinned</t>
  </si>
  <si>
    <t>Continuous Cover</t>
  </si>
  <si>
    <t>Please provide an overview of the current land use and soil types on the site, and the intended preparation technique for planting</t>
  </si>
  <si>
    <t>WCC registry</t>
  </si>
  <si>
    <t>country</t>
  </si>
  <si>
    <t>county</t>
  </si>
  <si>
    <t>project totals - gross area</t>
  </si>
  <si>
    <t>project totals - net area</t>
  </si>
  <si>
    <t>group name</t>
  </si>
  <si>
    <t>description</t>
  </si>
  <si>
    <t>planting commenced</t>
  </si>
  <si>
    <t>planting complete</t>
  </si>
  <si>
    <t>duration</t>
  </si>
  <si>
    <t xml:space="preserve">group start date (last planting) </t>
  </si>
  <si>
    <t>land registry id</t>
  </si>
  <si>
    <t>IACS holding number</t>
  </si>
  <si>
    <t>test 2</t>
  </si>
  <si>
    <t xml:space="preserve">test 3 (change to IRR or NPV due to CF) </t>
  </si>
  <si>
    <t>woodland creation grant name</t>
  </si>
  <si>
    <t>woodland creation grant ID</t>
  </si>
  <si>
    <t>aims &amp; objectives</t>
  </si>
  <si>
    <t>WCC type</t>
  </si>
  <si>
    <t xml:space="preserve">Type of woodland </t>
  </si>
  <si>
    <t>people involved - separate sheet?</t>
  </si>
  <si>
    <t>risks - separate form sent out post-appl.?</t>
  </si>
  <si>
    <t>consultation</t>
  </si>
  <si>
    <t>vegetation cover</t>
  </si>
  <si>
    <t>carbon contained in soil</t>
  </si>
  <si>
    <t xml:space="preserve">carbon contained in vegetation </t>
  </si>
  <si>
    <t>calc</t>
  </si>
  <si>
    <t>carbon contained in soil,</t>
  </si>
  <si>
    <t>carbon contained in vegetation</t>
  </si>
  <si>
    <t>current land use</t>
  </si>
  <si>
    <t>land use change</t>
  </si>
  <si>
    <t>vintage start date5</t>
  </si>
  <si>
    <t>vintage start date15</t>
  </si>
  <si>
    <t>vintage start date25</t>
  </si>
  <si>
    <t>vintage start date35</t>
  </si>
  <si>
    <t>vintage start date45</t>
  </si>
  <si>
    <t>vintage start date55</t>
  </si>
  <si>
    <t>vintage start date65</t>
  </si>
  <si>
    <t>vintage start date75</t>
  </si>
  <si>
    <t>vintage start date85</t>
  </si>
  <si>
    <t>vintage start date95</t>
  </si>
  <si>
    <t>vintage start date100</t>
  </si>
  <si>
    <t>vintage end date5</t>
  </si>
  <si>
    <t>vintage end date15</t>
  </si>
  <si>
    <t>vintage end date25</t>
  </si>
  <si>
    <t>vintage end date35</t>
  </si>
  <si>
    <t>vintage end date45</t>
  </si>
  <si>
    <t>vintage end date55</t>
  </si>
  <si>
    <t>vintage end date65</t>
  </si>
  <si>
    <t>vintage end date75</t>
  </si>
  <si>
    <t>vintage end date85</t>
  </si>
  <si>
    <t>vintage end date95</t>
  </si>
  <si>
    <t>vintage end date100</t>
  </si>
  <si>
    <t>PIU gross5</t>
  </si>
  <si>
    <t>PIU gross15</t>
  </si>
  <si>
    <t>PIU gross25</t>
  </si>
  <si>
    <t>PIU gross35</t>
  </si>
  <si>
    <t>PIU gross45</t>
  </si>
  <si>
    <t>PIU gross55</t>
  </si>
  <si>
    <t>PIU gross65</t>
  </si>
  <si>
    <t>PIU gross75</t>
  </si>
  <si>
    <t>PIU gross85</t>
  </si>
  <si>
    <t>PIU gross95</t>
  </si>
  <si>
    <t>PIU gross100</t>
  </si>
  <si>
    <t>PIU buffer5</t>
  </si>
  <si>
    <t>PIU buffer15</t>
  </si>
  <si>
    <t>PIU buffer25</t>
  </si>
  <si>
    <t>PIU buffer35</t>
  </si>
  <si>
    <t>PIU buffer45</t>
  </si>
  <si>
    <t>PIU buffer55</t>
  </si>
  <si>
    <t>PIU buffer65</t>
  </si>
  <si>
    <t>PIU buffer75</t>
  </si>
  <si>
    <t>PIU buffer85</t>
  </si>
  <si>
    <t>PIU buffer95</t>
  </si>
  <si>
    <t>PIU buffer100</t>
  </si>
  <si>
    <t>PIU net5</t>
  </si>
  <si>
    <t>PIU net15</t>
  </si>
  <si>
    <t>PIU net25</t>
  </si>
  <si>
    <t>PIU net35</t>
  </si>
  <si>
    <t>PIU net45</t>
  </si>
  <si>
    <t>PIU net55</t>
  </si>
  <si>
    <t>PIU net65</t>
  </si>
  <si>
    <t>PIU net75</t>
  </si>
  <si>
    <t>PIU net85</t>
  </si>
  <si>
    <t>PIU net95</t>
  </si>
  <si>
    <t>PIU net100</t>
  </si>
  <si>
    <t>eia required</t>
  </si>
  <si>
    <t>No EIA required bit - RAMSAR, NNR etc</t>
  </si>
  <si>
    <t>Social resp. bit</t>
  </si>
  <si>
    <t>Grant status</t>
  </si>
  <si>
    <t>Grant ref. no</t>
  </si>
  <si>
    <t>EIA status (if applicable)</t>
  </si>
  <si>
    <t>Public access limitations</t>
  </si>
  <si>
    <t>If road building is required for establishment, please specify road length</t>
  </si>
  <si>
    <t>douglas fir</t>
  </si>
  <si>
    <t>Number?</t>
  </si>
  <si>
    <t>Matches?</t>
  </si>
  <si>
    <t>Total area (ha), ground prep1</t>
  </si>
  <si>
    <t>Total area (ha), ground prep2</t>
  </si>
  <si>
    <t>Total area (ha), ground prep3</t>
  </si>
  <si>
    <t>Total area (ha), ground prep4</t>
  </si>
  <si>
    <t>Total area (ha), ground prep5</t>
  </si>
  <si>
    <t>Total area (ha), ground prep6</t>
  </si>
  <si>
    <t>Net species1</t>
  </si>
  <si>
    <t>Net species2</t>
  </si>
  <si>
    <t>Net species3</t>
  </si>
  <si>
    <t>Net species4</t>
  </si>
  <si>
    <t>Net species5</t>
  </si>
  <si>
    <t>Net species6</t>
  </si>
  <si>
    <t>Net species7</t>
  </si>
  <si>
    <t>Net species8</t>
  </si>
  <si>
    <t>Net species9</t>
  </si>
  <si>
    <t>Net species10</t>
  </si>
  <si>
    <t>Net species11</t>
  </si>
  <si>
    <t>Net species12</t>
  </si>
  <si>
    <t>Net species13</t>
  </si>
  <si>
    <t>Net species14</t>
  </si>
  <si>
    <t>Net species15</t>
  </si>
  <si>
    <t>Net species16</t>
  </si>
  <si>
    <t>Net species17</t>
  </si>
  <si>
    <t>Net species18</t>
  </si>
  <si>
    <t>Net species19</t>
  </si>
  <si>
    <t>Net species20</t>
  </si>
  <si>
    <t>Net species21</t>
  </si>
  <si>
    <t>Net species22</t>
  </si>
  <si>
    <t>Net species23</t>
  </si>
  <si>
    <t>Net species24</t>
  </si>
  <si>
    <t>Net species25</t>
  </si>
  <si>
    <t>ERRORS</t>
  </si>
  <si>
    <t>Ground prep1</t>
  </si>
  <si>
    <t>Ground prep2</t>
  </si>
  <si>
    <t>Ground prep3</t>
  </si>
  <si>
    <t>Ground prep4</t>
  </si>
  <si>
    <t>Ground prep5</t>
  </si>
  <si>
    <t>Ground prep6</t>
  </si>
  <si>
    <t>ycused1</t>
  </si>
  <si>
    <t>ycused2</t>
  </si>
  <si>
    <t>ycused3</t>
  </si>
  <si>
    <t>ycused4</t>
  </si>
  <si>
    <t>ycused5</t>
  </si>
  <si>
    <t>ycused6</t>
  </si>
  <si>
    <t>ycused7</t>
  </si>
  <si>
    <t>ycused8</t>
  </si>
  <si>
    <t>ycused9</t>
  </si>
  <si>
    <t>ycused10</t>
  </si>
  <si>
    <t>ycused11</t>
  </si>
  <si>
    <t>ycused12</t>
  </si>
  <si>
    <t>ycused13</t>
  </si>
  <si>
    <t>ycused14</t>
  </si>
  <si>
    <t>ycused15</t>
  </si>
  <si>
    <t>ycused16</t>
  </si>
  <si>
    <t>ycused17</t>
  </si>
  <si>
    <t>ycused18</t>
  </si>
  <si>
    <t>ycused19</t>
  </si>
  <si>
    <t>ycused20</t>
  </si>
  <si>
    <t>ycused21</t>
  </si>
  <si>
    <t>ycused22</t>
  </si>
  <si>
    <t>ycused23</t>
  </si>
  <si>
    <t>ycused24</t>
  </si>
  <si>
    <t>ycused25</t>
  </si>
  <si>
    <t>Please enter a brief description of the scheme</t>
  </si>
  <si>
    <t>Please outline the main objectives</t>
  </si>
  <si>
    <t>Trees</t>
  </si>
  <si>
    <t>Holly</t>
  </si>
  <si>
    <t>Holly species</t>
  </si>
  <si>
    <r>
      <t xml:space="preserve">Applicant role
</t>
    </r>
    <r>
      <rPr>
        <sz val="11"/>
        <color theme="0" tint="-0.499984740745262"/>
        <rFont val="Calibri"/>
        <family val="2"/>
        <scheme val="minor"/>
      </rPr>
      <t>(owner/crofter/tenant)</t>
    </r>
  </si>
  <si>
    <t>No thin</t>
  </si>
  <si>
    <r>
      <t xml:space="preserve">Management
</t>
    </r>
    <r>
      <rPr>
        <b/>
        <sz val="10"/>
        <color theme="0"/>
        <rFont val="Calibri"/>
        <family val="2"/>
        <scheme val="minor"/>
      </rPr>
      <t>(e.g. thinning. CCF, non-int.)</t>
    </r>
  </si>
  <si>
    <t xml:space="preserve">Vegetation removal, total area (if applicable) </t>
  </si>
  <si>
    <t>ha</t>
  </si>
  <si>
    <t>m</t>
  </si>
  <si>
    <t>[Please state who will be responsible for establishment until year 5]</t>
  </si>
  <si>
    <t xml:space="preserve">Goat Willow </t>
  </si>
  <si>
    <t>Bird cherry</t>
  </si>
  <si>
    <t>Juniper</t>
  </si>
  <si>
    <t>Dwarf birch</t>
  </si>
  <si>
    <t>hawthorn Species</t>
  </si>
  <si>
    <t>percws</t>
  </si>
  <si>
    <t>Woody shrub - species</t>
  </si>
  <si>
    <t>spws</t>
  </si>
  <si>
    <t>Wilow</t>
  </si>
  <si>
    <t>[Lat here]</t>
  </si>
  <si>
    <t>[Long here]</t>
  </si>
  <si>
    <t>[Please briefly outline the long term management plan for the project]</t>
  </si>
  <si>
    <t>Income forgone 
(£/year)</t>
  </si>
  <si>
    <t>Please outline any activities (e.g. grazing) which will seize on the planted area</t>
  </si>
  <si>
    <t>Establishment plan</t>
  </si>
  <si>
    <t>[Please briefly outline establishment plan, up to year 5]</t>
  </si>
  <si>
    <t>Would you be interested in exploring the potential of this project to deliver ‘biodiversity net gain’ (BNG)?</t>
  </si>
  <si>
    <t>BNG</t>
  </si>
  <si>
    <t>Would like more information</t>
  </si>
  <si>
    <t>Please select from drop-down</t>
  </si>
  <si>
    <t>Farm activities that will cease due to planting</t>
  </si>
  <si>
    <t>ycesc1</t>
  </si>
  <si>
    <t>ycesc2</t>
  </si>
  <si>
    <t>ycesc3</t>
  </si>
  <si>
    <t>ycesc4</t>
  </si>
  <si>
    <t>ycesc5</t>
  </si>
  <si>
    <t>ycesc6</t>
  </si>
  <si>
    <t>ycesc7</t>
  </si>
  <si>
    <t>ycesc8</t>
  </si>
  <si>
    <t>ycesc9</t>
  </si>
  <si>
    <t>ycesc10</t>
  </si>
  <si>
    <t>ycesc11</t>
  </si>
  <si>
    <t>ycesc12</t>
  </si>
  <si>
    <t>ycesc13</t>
  </si>
  <si>
    <t>ycesc14</t>
  </si>
  <si>
    <t>ycesc15</t>
  </si>
  <si>
    <t>ycesc16</t>
  </si>
  <si>
    <t>ycesc17</t>
  </si>
  <si>
    <t>ycesc18</t>
  </si>
  <si>
    <t>ycesc19</t>
  </si>
  <si>
    <t>ycesc20</t>
  </si>
  <si>
    <t>ycesc21</t>
  </si>
  <si>
    <t>ycesc22</t>
  </si>
  <si>
    <t>ycesc23</t>
  </si>
  <si>
    <t>ycesc24</t>
  </si>
  <si>
    <t>ycesc25</t>
  </si>
  <si>
    <r>
      <t xml:space="preserve">Density
</t>
    </r>
    <r>
      <rPr>
        <b/>
        <sz val="10"/>
        <color theme="0"/>
        <rFont val="Calibri"/>
        <family val="2"/>
        <scheme val="minor"/>
      </rPr>
      <t>(trees/ha)</t>
    </r>
  </si>
  <si>
    <r>
      <t xml:space="preserve">Clearfell?
</t>
    </r>
    <r>
      <rPr>
        <b/>
        <sz val="10"/>
        <color theme="0"/>
        <rFont val="Calibri"/>
        <family val="2"/>
        <scheme val="minor"/>
      </rPr>
      <t>(y/n)</t>
    </r>
  </si>
  <si>
    <r>
      <t>Expected yield class 
(</t>
    </r>
    <r>
      <rPr>
        <b/>
        <sz val="10"/>
        <color theme="0"/>
        <rFont val="Calibri"/>
        <family val="2"/>
        <scheme val="minor"/>
      </rPr>
      <t>m3/ ha)</t>
    </r>
  </si>
  <si>
    <t>Method used to establish soil types</t>
  </si>
  <si>
    <t>Please specify how soil types on site were established, e.g. site based survey</t>
  </si>
  <si>
    <t>How has soil type been assessed?</t>
  </si>
  <si>
    <t xml:space="preserve">Birch (downy/silver) </t>
  </si>
  <si>
    <t>Black poplar</t>
  </si>
  <si>
    <t>Black walnut</t>
  </si>
  <si>
    <t>Cedar of Lebanon</t>
  </si>
  <si>
    <t>Common lime</t>
  </si>
  <si>
    <t>Common walnut</t>
  </si>
  <si>
    <t>Crab apple</t>
  </si>
  <si>
    <t>Douglas fir</t>
  </si>
  <si>
    <t>Grey alder</t>
  </si>
  <si>
    <t>Grey willow</t>
  </si>
  <si>
    <t>Lodgepole pine</t>
  </si>
  <si>
    <t>Norway maple</t>
  </si>
  <si>
    <t xml:space="preserve">Oak (robur/petraea) </t>
  </si>
  <si>
    <t>Other conifers</t>
  </si>
  <si>
    <t>Other Eucalyptus</t>
  </si>
  <si>
    <t>Raoul/rauli</t>
  </si>
  <si>
    <t>Red oak</t>
  </si>
  <si>
    <t>Small-leaved lime</t>
  </si>
  <si>
    <t>Sweet chestnut</t>
  </si>
  <si>
    <t>Western red cedar</t>
  </si>
  <si>
    <t>White willow</t>
  </si>
  <si>
    <t>Wild cherry, gean</t>
  </si>
  <si>
    <t>Wych elm</t>
  </si>
  <si>
    <r>
      <t xml:space="preserve">WCC species
</t>
    </r>
    <r>
      <rPr>
        <b/>
        <sz val="10"/>
        <color theme="0"/>
        <rFont val="Calibri"/>
        <family val="2"/>
        <scheme val="minor"/>
      </rPr>
      <t>(Check over suggested species &amp; manually update where needed)</t>
    </r>
  </si>
  <si>
    <t>Woody Shrub</t>
  </si>
  <si>
    <t>%area (trees)</t>
  </si>
  <si>
    <t>%area (woody shrubs)</t>
  </si>
  <si>
    <t>Avg spacing calc</t>
  </si>
  <si>
    <t>Surname</t>
  </si>
  <si>
    <t>First name</t>
  </si>
  <si>
    <t>Larch</t>
  </si>
  <si>
    <t>Eucalyptus</t>
  </si>
  <si>
    <t>Ash</t>
  </si>
  <si>
    <t>WCC Species</t>
  </si>
  <si>
    <t>SF Species</t>
  </si>
  <si>
    <t>Tree total</t>
  </si>
  <si>
    <t>Tree %</t>
  </si>
  <si>
    <t>Total trees:</t>
  </si>
  <si>
    <t>Grid ref:</t>
  </si>
  <si>
    <t>Lat/long:</t>
  </si>
  <si>
    <t>Net ha:</t>
  </si>
  <si>
    <t>Gross ha:</t>
  </si>
  <si>
    <t>Forest Carbon Ltd will only consider proposals that demonstrate financial “additionality”. This means that the scheme could not take place without additional funding from the sale of carbon credits. The following information is therefore required:
  •   15-year itemised cash-flow (in Excel, showing unit costs). If applicable show IRR or NPV calculations to support additionality demonstration
  •   Digital planting map showing designed open ground and "other land" and location map showing access to site from public road
  •   Soil map or soil survey if one has been carried out on site
Note that calculations demonstrating additionality will form part of submissions for validation under the Woodland Carbon Code.
Applicants / agents should submit all the details requested on the proposal form.
Please return via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</si>
</sst>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F800]dddd\,\ mmmm\ dd\,\ yyyy"/>
  </numFmts>
  <fonts count="22" x14ac:knownFonts="1">
    <font>
      <sz val="11"/>
      <color theme="1"/>
      <name val="Calibri"/>
      <family val="2"/>
      <scheme val="minor"/>
    </font>
    <font>
      <b/>
      <sz val="11"/>
      <color theme="1"/>
      <name val="Calibri"/>
      <family val="2"/>
      <scheme val="minor"/>
    </font>
    <font>
      <sz val="8"/>
      <name val="Calibri"/>
      <family val="2"/>
      <scheme val="minor"/>
    </font>
    <font>
      <b/>
      <sz val="10"/>
      <name val="Verdana"/>
      <family val="2"/>
    </font>
    <font>
      <sz val="10"/>
      <name val="Verdana"/>
      <family val="2"/>
    </font>
    <font>
      <sz val="12"/>
      <color theme="1"/>
      <name val="Calibri"/>
      <family val="2"/>
      <scheme val="minor"/>
    </font>
    <font>
      <b/>
      <sz val="12"/>
      <color theme="1"/>
      <name val="Calibri"/>
      <family val="2"/>
      <scheme val="minor"/>
    </font>
    <font>
      <sz val="11"/>
      <name val="Calibri"/>
      <family val="2"/>
      <scheme val="minor"/>
    </font>
    <font>
      <b/>
      <sz val="12"/>
      <color theme="0"/>
      <name val="Calibri"/>
      <family val="2"/>
      <scheme val="minor"/>
    </font>
    <font>
      <b/>
      <sz val="14"/>
      <color theme="0"/>
      <name val="Calibri"/>
      <family val="2"/>
      <scheme val="minor"/>
    </font>
    <font>
      <b/>
      <sz val="18"/>
      <color theme="0"/>
      <name val="Calibri"/>
      <family val="2"/>
      <scheme val="minor"/>
    </font>
    <font>
      <b/>
      <sz val="12"/>
      <color theme="2" tint="-0.749992370372631"/>
      <name val="Calibri"/>
      <family val="2"/>
      <scheme val="minor"/>
    </font>
    <font>
      <b/>
      <sz val="10"/>
      <color theme="0"/>
      <name val="Calibri"/>
      <family val="2"/>
      <scheme val="minor"/>
    </font>
    <font>
      <sz val="11"/>
      <color rgb="FFFF0000"/>
      <name val="Calibri"/>
      <family val="2"/>
      <scheme val="minor"/>
    </font>
    <font>
      <b/>
      <sz val="11"/>
      <color rgb="FFFF0000"/>
      <name val="Calibri"/>
      <family val="2"/>
      <scheme val="minor"/>
    </font>
    <font>
      <sz val="11"/>
      <color theme="5" tint="-0.249977111117893"/>
      <name val="Calibri"/>
      <family val="2"/>
      <scheme val="minor"/>
    </font>
    <font>
      <sz val="18"/>
      <color theme="1"/>
      <name val="Calibri"/>
      <family val="2"/>
      <scheme val="minor"/>
    </font>
    <font>
      <b/>
      <sz val="14"/>
      <color theme="1"/>
      <name val="Calibri"/>
      <family val="2"/>
      <scheme val="minor"/>
    </font>
    <font>
      <sz val="20"/>
      <color theme="1"/>
      <name val="Calibri"/>
      <family val="2"/>
      <scheme val="minor"/>
    </font>
    <font>
      <sz val="11"/>
      <color theme="0" tint="-0.499984740745262"/>
      <name val="Calibri"/>
      <family val="2"/>
      <scheme val="minor"/>
    </font>
    <font>
      <sz val="11"/>
      <color theme="1"/>
      <name val="Calibri"/>
      <family val="2"/>
      <scheme val="minor"/>
    </font>
    <font>
      <sz val="12"/>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1"/>
      </left>
      <right style="thin">
        <color theme="0" tint="-0.499984740745262"/>
      </right>
      <top style="thin">
        <color theme="0" tint="-0.499984740745262"/>
      </top>
      <bottom style="thin">
        <color indexed="64"/>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top/>
      <bottom style="thin">
        <color theme="0" tint="-0.34998626667073579"/>
      </bottom>
      <diagonal/>
    </border>
    <border>
      <left/>
      <right/>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499984740745262"/>
      </right>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diagonal/>
    </border>
    <border>
      <left/>
      <right/>
      <top style="thin">
        <color theme="0" tint="-0.34998626667073579"/>
      </top>
      <bottom/>
      <diagonal/>
    </border>
    <border>
      <left style="thin">
        <color theme="0"/>
      </left>
      <right/>
      <top style="thin">
        <color theme="0" tint="-0.34998626667073579"/>
      </top>
      <bottom style="thin">
        <color theme="0" tint="-0.34998626667073579"/>
      </bottom>
      <diagonal/>
    </border>
    <border>
      <left style="hair">
        <color theme="0"/>
      </left>
      <right/>
      <top style="thin">
        <color theme="0" tint="-0.34998626667073579"/>
      </top>
      <bottom style="thin">
        <color theme="0" tint="-0.34998626667073579"/>
      </bottom>
      <diagonal/>
    </border>
    <border>
      <left style="thin">
        <color theme="0" tint="-0.499984740745262"/>
      </left>
      <right/>
      <top style="thin">
        <color theme="0" tint="-0.34998626667073579"/>
      </top>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top style="thin">
        <color indexed="64"/>
      </top>
      <bottom style="thin">
        <color indexed="64"/>
      </bottom>
      <diagonal/>
    </border>
    <border>
      <left style="thin">
        <color theme="0" tint="-0.499984740745262"/>
      </left>
      <right/>
      <top/>
      <bottom style="thin">
        <color indexed="64"/>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indexed="64"/>
      </bottom>
      <diagonal/>
    </border>
    <border>
      <left/>
      <right style="thin">
        <color theme="0" tint="-0.499984740745262"/>
      </right>
      <top style="thin">
        <color indexed="64"/>
      </top>
      <bottom style="thin">
        <color theme="0" tint="-0.499984740745262"/>
      </bottom>
      <diagonal/>
    </border>
  </borders>
  <cellStyleXfs count="3">
    <xf numFmtId="0" fontId="0" fillId="0" borderId="0"/>
    <xf numFmtId="44" fontId="20" fillId="0" borderId="0" applyFont="0" applyFill="0" applyBorder="0" applyAlignment="0" applyProtection="0"/>
    <xf numFmtId="0" fontId="4" fillId="0" borderId="0"/>
  </cellStyleXfs>
  <cellXfs count="187">
    <xf numFmtId="0" fontId="0" fillId="0" borderId="0" xfId="0"/>
    <xf numFmtId="0" fontId="1" fillId="0" borderId="0" xfId="0" applyFont="1"/>
    <xf numFmtId="0" fontId="1" fillId="0" borderId="1" xfId="0" applyFont="1" applyBorder="1"/>
    <xf numFmtId="0" fontId="1" fillId="0" borderId="2"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applyFont="1" applyBorder="1"/>
    <xf numFmtId="0" fontId="0" fillId="0" borderId="6" xfId="0" applyFont="1" applyBorder="1"/>
    <xf numFmtId="0" fontId="3" fillId="0" borderId="0" xfId="0" applyFont="1"/>
    <xf numFmtId="0" fontId="4" fillId="0" borderId="0" xfId="0" applyFont="1"/>
    <xf numFmtId="0" fontId="0" fillId="0" borderId="0" xfId="0" applyFont="1" applyBorder="1"/>
    <xf numFmtId="0" fontId="0" fillId="0" borderId="7" xfId="0" applyFont="1" applyBorder="1"/>
    <xf numFmtId="0" fontId="0" fillId="0" borderId="5" xfId="0" applyFont="1" applyBorder="1"/>
    <xf numFmtId="14" fontId="0" fillId="0" borderId="0" xfId="0" applyNumberFormat="1"/>
    <xf numFmtId="0" fontId="1" fillId="0" borderId="2" xfId="0" applyFont="1" applyBorder="1" applyAlignment="1"/>
    <xf numFmtId="0" fontId="1" fillId="0" borderId="3" xfId="0" applyFont="1" applyBorder="1" applyAlignment="1"/>
    <xf numFmtId="0" fontId="0" fillId="0" borderId="1" xfId="0" applyBorder="1" applyAlignment="1"/>
    <xf numFmtId="0" fontId="0" fillId="0" borderId="2" xfId="0" applyBorder="1" applyAlignment="1"/>
    <xf numFmtId="0" fontId="3" fillId="2" borderId="1" xfId="0" applyFont="1" applyFill="1" applyBorder="1" applyAlignment="1"/>
    <xf numFmtId="0" fontId="3" fillId="2" borderId="3" xfId="0" applyFont="1" applyFill="1" applyBorder="1" applyAlignment="1"/>
    <xf numFmtId="0" fontId="7" fillId="0" borderId="0" xfId="0" applyFont="1" applyFill="1" applyBorder="1"/>
    <xf numFmtId="0" fontId="0" fillId="0" borderId="1" xfId="0" applyBorder="1"/>
    <xf numFmtId="0" fontId="0" fillId="0" borderId="3" xfId="0" applyBorder="1"/>
    <xf numFmtId="0" fontId="0" fillId="0" borderId="9" xfId="0" applyBorder="1"/>
    <xf numFmtId="0" fontId="7" fillId="0" borderId="0" xfId="0" applyFont="1" applyFill="1" applyBorder="1" applyProtection="1"/>
    <xf numFmtId="0" fontId="7" fillId="0" borderId="0" xfId="0" applyFont="1" applyFill="1" applyBorder="1" applyAlignment="1" applyProtection="1"/>
    <xf numFmtId="0" fontId="0" fillId="0" borderId="0" xfId="0" applyFont="1" applyAlignment="1" applyProtection="1">
      <alignment wrapText="1"/>
    </xf>
    <xf numFmtId="0" fontId="0" fillId="0" borderId="0" xfId="0" applyFont="1" applyProtection="1"/>
    <xf numFmtId="0" fontId="7" fillId="0" borderId="0" xfId="0" applyFont="1" applyFill="1" applyBorder="1" applyAlignment="1" applyProtection="1">
      <alignment vertical="center"/>
    </xf>
    <xf numFmtId="0" fontId="0" fillId="0" borderId="0" xfId="0" applyFont="1" applyBorder="1" applyAlignment="1" applyProtection="1">
      <alignment wrapText="1"/>
    </xf>
    <xf numFmtId="0" fontId="0" fillId="0" borderId="0" xfId="0" applyFont="1" applyBorder="1" applyProtection="1"/>
    <xf numFmtId="0" fontId="1" fillId="0" borderId="0" xfId="0" applyFont="1" applyBorder="1" applyAlignment="1" applyProtection="1">
      <alignment horizontal="center" wrapText="1"/>
    </xf>
    <xf numFmtId="0" fontId="1" fillId="0" borderId="0" xfId="0" applyFont="1" applyBorder="1" applyAlignment="1" applyProtection="1">
      <alignment horizontal="left" wrapText="1"/>
    </xf>
    <xf numFmtId="0" fontId="0" fillId="0" borderId="10" xfId="0" applyFont="1" applyBorder="1" applyAlignment="1" applyProtection="1">
      <alignment horizontal="center"/>
      <protection locked="0"/>
    </xf>
    <xf numFmtId="0" fontId="0" fillId="0" borderId="22" xfId="0" applyFont="1" applyBorder="1" applyAlignment="1" applyProtection="1">
      <alignment horizontal="center"/>
      <protection locked="0"/>
    </xf>
    <xf numFmtId="0" fontId="7" fillId="0" borderId="0" xfId="0" applyFont="1" applyFill="1" applyBorder="1" applyAlignment="1" applyProtection="1">
      <alignment wrapText="1"/>
    </xf>
    <xf numFmtId="0" fontId="0" fillId="0" borderId="12" xfId="0" applyFont="1" applyBorder="1" applyAlignment="1" applyProtection="1">
      <alignment horizontal="center"/>
      <protection locked="0"/>
    </xf>
    <xf numFmtId="0" fontId="0" fillId="0" borderId="13" xfId="0" applyFont="1" applyBorder="1" applyAlignment="1" applyProtection="1">
      <alignment horizontal="center"/>
      <protection locked="0"/>
    </xf>
    <xf numFmtId="0" fontId="0" fillId="4" borderId="14" xfId="0" applyFont="1" applyFill="1" applyBorder="1" applyAlignment="1" applyProtection="1">
      <alignment horizontal="center" wrapText="1"/>
      <protection locked="0"/>
    </xf>
    <xf numFmtId="0" fontId="0" fillId="4" borderId="10" xfId="0" applyFont="1" applyFill="1" applyBorder="1" applyAlignment="1" applyProtection="1">
      <alignment horizontal="center"/>
      <protection locked="0"/>
    </xf>
    <xf numFmtId="0" fontId="0" fillId="4" borderId="15" xfId="0" applyFont="1" applyFill="1" applyBorder="1" applyAlignment="1" applyProtection="1">
      <alignment horizontal="center"/>
      <protection locked="0"/>
    </xf>
    <xf numFmtId="0" fontId="0" fillId="0" borderId="14" xfId="0" applyFont="1" applyBorder="1" applyAlignment="1" applyProtection="1">
      <alignment horizontal="center" wrapText="1"/>
      <protection locked="0"/>
    </xf>
    <xf numFmtId="0" fontId="0" fillId="0" borderId="15" xfId="0" applyFont="1" applyBorder="1" applyAlignment="1" applyProtection="1">
      <alignment horizontal="center"/>
      <protection locked="0"/>
    </xf>
    <xf numFmtId="0" fontId="0" fillId="0" borderId="10" xfId="0" applyFont="1" applyFill="1" applyBorder="1" applyAlignment="1" applyProtection="1">
      <alignment horizontal="center"/>
      <protection locked="0"/>
    </xf>
    <xf numFmtId="0" fontId="0" fillId="0" borderId="16" xfId="0" applyFont="1" applyBorder="1" applyAlignment="1" applyProtection="1">
      <alignment horizontal="center"/>
      <protection locked="0"/>
    </xf>
    <xf numFmtId="0" fontId="0" fillId="0" borderId="17" xfId="0" applyFont="1" applyBorder="1" applyAlignment="1" applyProtection="1">
      <alignment horizontal="center"/>
      <protection locked="0"/>
    </xf>
    <xf numFmtId="0" fontId="8" fillId="5" borderId="1"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0" fillId="0" borderId="0" xfId="0" applyFont="1" applyBorder="1" applyAlignment="1" applyProtection="1">
      <alignment horizontal="center" wrapText="1"/>
      <protection locked="0"/>
    </xf>
    <xf numFmtId="0" fontId="0" fillId="0" borderId="0" xfId="0" applyFont="1" applyBorder="1" applyAlignment="1" applyProtection="1">
      <alignment horizontal="center"/>
      <protection locked="0"/>
    </xf>
    <xf numFmtId="0" fontId="0" fillId="0" borderId="24" xfId="0" applyFont="1" applyBorder="1" applyAlignment="1" applyProtection="1">
      <alignment horizontal="center" wrapText="1"/>
      <protection locked="0"/>
    </xf>
    <xf numFmtId="0" fontId="0" fillId="0" borderId="0" xfId="0" applyFont="1" applyBorder="1" applyAlignment="1" applyProtection="1">
      <alignment horizontal="left"/>
      <protection locked="0"/>
    </xf>
    <xf numFmtId="0" fontId="0" fillId="0" borderId="0" xfId="0" applyFont="1"/>
    <xf numFmtId="0" fontId="0" fillId="0" borderId="0" xfId="0" applyFont="1" applyAlignment="1" applyProtection="1">
      <alignment horizontal="left"/>
    </xf>
    <xf numFmtId="0" fontId="0" fillId="0" borderId="0" xfId="0" applyFont="1" applyBorder="1" applyAlignment="1" applyProtection="1">
      <alignment horizontal="left"/>
    </xf>
    <xf numFmtId="0" fontId="0" fillId="4" borderId="10" xfId="0" applyFont="1" applyFill="1" applyBorder="1" applyAlignment="1" applyProtection="1">
      <alignment horizontal="left"/>
      <protection locked="0"/>
    </xf>
    <xf numFmtId="0" fontId="0" fillId="0" borderId="10" xfId="0" applyFont="1" applyBorder="1" applyAlignment="1" applyProtection="1">
      <alignment horizontal="left"/>
      <protection locked="0"/>
    </xf>
    <xf numFmtId="15" fontId="0" fillId="0" borderId="0" xfId="0" applyNumberFormat="1" applyFont="1" applyAlignment="1" applyProtection="1">
      <alignment horizontal="left"/>
    </xf>
    <xf numFmtId="0" fontId="0" fillId="4" borderId="22" xfId="0" applyFont="1" applyFill="1" applyBorder="1" applyAlignment="1" applyProtection="1">
      <alignment horizontal="left"/>
      <protection locked="0"/>
    </xf>
    <xf numFmtId="0" fontId="0" fillId="0" borderId="23" xfId="0" applyFont="1" applyBorder="1" applyAlignment="1" applyProtection="1">
      <alignment horizontal="left"/>
      <protection locked="0"/>
    </xf>
    <xf numFmtId="0" fontId="7" fillId="0" borderId="0" xfId="0" applyFont="1" applyFill="1" applyBorder="1" applyAlignment="1" applyProtection="1">
      <alignment horizontal="left"/>
    </xf>
    <xf numFmtId="0" fontId="0" fillId="4" borderId="20" xfId="0" applyFont="1" applyFill="1" applyBorder="1" applyAlignment="1" applyProtection="1">
      <alignment horizontal="left" wrapText="1"/>
      <protection locked="0"/>
    </xf>
    <xf numFmtId="0" fontId="0" fillId="0" borderId="20" xfId="0" applyFont="1" applyBorder="1" applyAlignment="1" applyProtection="1">
      <alignment horizontal="left" wrapText="1"/>
      <protection locked="0"/>
    </xf>
    <xf numFmtId="0" fontId="0" fillId="4" borderId="21" xfId="0" applyFont="1" applyFill="1" applyBorder="1" applyAlignment="1" applyProtection="1">
      <alignment horizontal="left" wrapText="1"/>
      <protection locked="0"/>
    </xf>
    <xf numFmtId="0" fontId="14" fillId="0" borderId="0" xfId="0" applyFont="1"/>
    <xf numFmtId="0" fontId="13" fillId="0" borderId="0" xfId="0" applyFont="1"/>
    <xf numFmtId="0" fontId="15" fillId="0" borderId="0" xfId="0" applyFont="1"/>
    <xf numFmtId="0" fontId="0" fillId="0" borderId="32" xfId="0" applyFont="1" applyBorder="1" applyProtection="1"/>
    <xf numFmtId="0" fontId="0" fillId="0" borderId="34" xfId="0" applyFont="1" applyBorder="1" applyProtection="1"/>
    <xf numFmtId="0" fontId="0" fillId="0" borderId="35" xfId="0" applyFont="1" applyBorder="1" applyAlignment="1" applyProtection="1">
      <alignment wrapText="1"/>
    </xf>
    <xf numFmtId="0" fontId="0" fillId="0" borderId="36" xfId="0" applyFont="1" applyBorder="1" applyAlignment="1" applyProtection="1">
      <alignment wrapText="1"/>
    </xf>
    <xf numFmtId="0" fontId="0" fillId="0" borderId="32" xfId="0" applyFont="1" applyBorder="1" applyAlignment="1" applyProtection="1">
      <alignment horizontal="left"/>
      <protection locked="0"/>
    </xf>
    <xf numFmtId="0" fontId="0" fillId="0" borderId="34" xfId="0" applyFont="1" applyBorder="1" applyAlignment="1" applyProtection="1">
      <alignment horizontal="left"/>
      <protection locked="0"/>
    </xf>
    <xf numFmtId="49" fontId="0" fillId="0" borderId="34" xfId="0" applyNumberFormat="1" applyFont="1" applyBorder="1" applyAlignment="1" applyProtection="1">
      <alignment horizontal="left"/>
      <protection locked="0"/>
    </xf>
    <xf numFmtId="0" fontId="0" fillId="0" borderId="37" xfId="0" applyFont="1" applyBorder="1" applyAlignment="1" applyProtection="1">
      <alignment wrapText="1"/>
    </xf>
    <xf numFmtId="0" fontId="0" fillId="0" borderId="38" xfId="0" applyFont="1" applyBorder="1" applyAlignment="1" applyProtection="1">
      <alignment horizontal="left"/>
      <protection locked="0"/>
    </xf>
    <xf numFmtId="0" fontId="0" fillId="0" borderId="38" xfId="0" applyFont="1" applyBorder="1" applyProtection="1"/>
    <xf numFmtId="0" fontId="0" fillId="0" borderId="34" xfId="0" applyFont="1" applyBorder="1" applyProtection="1">
      <protection locked="0"/>
    </xf>
    <xf numFmtId="0" fontId="0" fillId="0" borderId="39" xfId="0" applyFont="1" applyBorder="1" applyProtection="1"/>
    <xf numFmtId="164" fontId="0" fillId="0" borderId="34" xfId="0" applyNumberFormat="1" applyFont="1" applyBorder="1" applyAlignment="1" applyProtection="1">
      <alignment horizontal="left"/>
      <protection locked="0"/>
    </xf>
    <xf numFmtId="0" fontId="0" fillId="0" borderId="40" xfId="0" applyFont="1" applyBorder="1" applyProtection="1"/>
    <xf numFmtId="0" fontId="7" fillId="0" borderId="36" xfId="0" applyFont="1" applyBorder="1" applyAlignment="1" applyProtection="1">
      <alignment wrapText="1"/>
    </xf>
    <xf numFmtId="0" fontId="16" fillId="0" borderId="0" xfId="0" applyFont="1" applyBorder="1" applyAlignment="1">
      <alignment horizontal="center" vertical="center"/>
    </xf>
    <xf numFmtId="0" fontId="0" fillId="0" borderId="0" xfId="0" applyFont="1" applyAlignment="1" applyProtection="1"/>
    <xf numFmtId="0" fontId="17" fillId="0" borderId="0" xfId="0" applyFont="1" applyAlignment="1" applyProtection="1"/>
    <xf numFmtId="0" fontId="18" fillId="0" borderId="0" xfId="0" applyFont="1" applyAlignment="1" applyProtection="1">
      <alignment horizontal="center" vertical="center"/>
    </xf>
    <xf numFmtId="0" fontId="0" fillId="0" borderId="26" xfId="0" applyFont="1" applyBorder="1" applyAlignment="1" applyProtection="1"/>
    <xf numFmtId="0" fontId="0" fillId="0" borderId="27" xfId="0" applyFont="1" applyBorder="1" applyAlignment="1" applyProtection="1"/>
    <xf numFmtId="0" fontId="0" fillId="4" borderId="29" xfId="0" applyFont="1" applyFill="1" applyBorder="1" applyAlignment="1" applyProtection="1"/>
    <xf numFmtId="0" fontId="0" fillId="4" borderId="30" xfId="0" applyFont="1" applyFill="1" applyBorder="1" applyAlignment="1" applyProtection="1"/>
    <xf numFmtId="0" fontId="0" fillId="0" borderId="29" xfId="0" applyFont="1" applyBorder="1" applyAlignment="1" applyProtection="1"/>
    <xf numFmtId="0" fontId="0" fillId="0" borderId="30" xfId="0" applyFont="1" applyBorder="1" applyAlignment="1" applyProtection="1"/>
    <xf numFmtId="0" fontId="0" fillId="0" borderId="18" xfId="0" applyFont="1" applyBorder="1" applyProtection="1"/>
    <xf numFmtId="0" fontId="7" fillId="0" borderId="0" xfId="0" applyFont="1"/>
    <xf numFmtId="0" fontId="0" fillId="0" borderId="31" xfId="0" applyBorder="1" applyAlignment="1" applyProtection="1">
      <alignment horizontal="left"/>
      <protection locked="0"/>
    </xf>
    <xf numFmtId="0" fontId="0" fillId="0" borderId="32" xfId="0" applyBorder="1" applyAlignment="1" applyProtection="1">
      <alignment horizontal="left"/>
      <protection locked="0"/>
    </xf>
    <xf numFmtId="0" fontId="0" fillId="0" borderId="34" xfId="0" applyBorder="1" applyAlignment="1" applyProtection="1">
      <alignment horizontal="left"/>
      <protection locked="0"/>
    </xf>
    <xf numFmtId="49" fontId="0" fillId="0" borderId="34" xfId="0" applyNumberFormat="1" applyBorder="1" applyAlignment="1" applyProtection="1">
      <alignment horizontal="left"/>
      <protection locked="0"/>
    </xf>
    <xf numFmtId="0" fontId="0" fillId="0" borderId="38" xfId="0" applyBorder="1" applyAlignment="1" applyProtection="1">
      <alignment horizontal="left"/>
      <protection locked="0"/>
    </xf>
    <xf numFmtId="0" fontId="0" fillId="0" borderId="11" xfId="0" applyBorder="1" applyAlignment="1" applyProtection="1">
      <alignment horizontal="center" wrapText="1"/>
      <protection locked="0"/>
    </xf>
    <xf numFmtId="0" fontId="0" fillId="4" borderId="14" xfId="0" applyFill="1"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2" xfId="0" applyBorder="1" applyAlignment="1" applyProtection="1">
      <alignment horizontal="center"/>
      <protection locked="0"/>
    </xf>
    <xf numFmtId="0" fontId="0" fillId="4" borderId="10" xfId="0"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19" xfId="0" applyBorder="1" applyAlignment="1" applyProtection="1">
      <alignment horizontal="left" wrapText="1"/>
      <protection locked="0"/>
    </xf>
    <xf numFmtId="0" fontId="0" fillId="0" borderId="18" xfId="0" applyBorder="1" applyAlignment="1" applyProtection="1">
      <alignment horizontal="left"/>
      <protection locked="0"/>
    </xf>
    <xf numFmtId="0" fontId="0" fillId="0" borderId="25" xfId="0" applyBorder="1" applyAlignment="1" applyProtection="1">
      <protection locked="0"/>
    </xf>
    <xf numFmtId="0" fontId="0" fillId="4" borderId="28" xfId="0" applyFill="1" applyBorder="1" applyAlignment="1" applyProtection="1">
      <protection locked="0"/>
    </xf>
    <xf numFmtId="0" fontId="0" fillId="0" borderId="28" xfId="0" applyBorder="1" applyAlignment="1" applyProtection="1">
      <protection locked="0"/>
    </xf>
    <xf numFmtId="0" fontId="0" fillId="4" borderId="22" xfId="0" applyFill="1" applyBorder="1" applyAlignment="1" applyProtection="1">
      <alignment horizontal="left"/>
      <protection locked="0"/>
    </xf>
    <xf numFmtId="0" fontId="0" fillId="0" borderId="32" xfId="0" applyNumberFormat="1" applyBorder="1" applyAlignment="1" applyProtection="1">
      <alignment horizontal="left"/>
      <protection locked="0"/>
    </xf>
    <xf numFmtId="0" fontId="0" fillId="0" borderId="34" xfId="0" applyNumberFormat="1" applyBorder="1" applyAlignment="1" applyProtection="1">
      <alignment horizontal="left"/>
      <protection locked="0"/>
    </xf>
    <xf numFmtId="0" fontId="0" fillId="0" borderId="34" xfId="0" applyNumberFormat="1" applyFont="1" applyBorder="1" applyAlignment="1" applyProtection="1">
      <alignment horizontal="left"/>
      <protection locked="0"/>
    </xf>
    <xf numFmtId="0" fontId="0" fillId="0" borderId="32" xfId="0" applyBorder="1" applyAlignment="1" applyProtection="1">
      <alignment horizontal="left" vertical="center"/>
      <protection locked="0"/>
    </xf>
    <xf numFmtId="0" fontId="0" fillId="0" borderId="32" xfId="0" applyFont="1" applyBorder="1" applyAlignment="1" applyProtection="1">
      <alignment vertical="center"/>
      <protection locked="0"/>
    </xf>
    <xf numFmtId="0" fontId="0" fillId="0" borderId="34" xfId="0" applyBorder="1" applyAlignment="1" applyProtection="1">
      <alignment horizontal="left"/>
      <protection locked="0"/>
    </xf>
    <xf numFmtId="0" fontId="0" fillId="0" borderId="33" xfId="0" applyBorder="1" applyAlignment="1" applyProtection="1">
      <protection locked="0"/>
    </xf>
    <xf numFmtId="0" fontId="0" fillId="0" borderId="34" xfId="0" applyBorder="1" applyAlignment="1" applyProtection="1">
      <protection locked="0"/>
    </xf>
    <xf numFmtId="0" fontId="0" fillId="0" borderId="0" xfId="0" applyBorder="1" applyAlignment="1" applyProtection="1">
      <protection locked="0"/>
    </xf>
    <xf numFmtId="0" fontId="0" fillId="0" borderId="34" xfId="0" applyBorder="1" applyAlignment="1" applyProtection="1">
      <alignment wrapText="1"/>
      <protection locked="0"/>
    </xf>
    <xf numFmtId="44" fontId="0" fillId="0" borderId="34" xfId="1" applyFont="1" applyBorder="1" applyAlignment="1" applyProtection="1">
      <protection locked="0"/>
    </xf>
    <xf numFmtId="0" fontId="0" fillId="0" borderId="34" xfId="1" applyNumberFormat="1" applyFont="1" applyBorder="1" applyAlignment="1" applyProtection="1">
      <protection locked="0"/>
    </xf>
    <xf numFmtId="44" fontId="0" fillId="0" borderId="33" xfId="1" applyFont="1" applyBorder="1" applyAlignment="1" applyProtection="1">
      <protection locked="0"/>
    </xf>
    <xf numFmtId="0" fontId="0" fillId="4" borderId="28" xfId="0" applyFont="1" applyFill="1" applyBorder="1" applyAlignment="1" applyProtection="1">
      <alignment horizontal="left"/>
      <protection locked="0"/>
    </xf>
    <xf numFmtId="0" fontId="0" fillId="0" borderId="28" xfId="0" applyFont="1" applyBorder="1" applyAlignment="1" applyProtection="1">
      <alignment horizontal="left"/>
      <protection locked="0"/>
    </xf>
    <xf numFmtId="0" fontId="8" fillId="5" borderId="0" xfId="0" applyFont="1" applyFill="1" applyBorder="1" applyAlignment="1" applyProtection="1">
      <alignment horizontal="center" vertical="center" wrapText="1"/>
    </xf>
    <xf numFmtId="0" fontId="8" fillId="5" borderId="0" xfId="0" applyFont="1" applyFill="1" applyBorder="1" applyAlignment="1" applyProtection="1">
      <alignment vertical="center" wrapText="1"/>
    </xf>
    <xf numFmtId="0" fontId="0" fillId="0" borderId="25" xfId="0" applyFont="1" applyBorder="1" applyProtection="1"/>
    <xf numFmtId="0" fontId="0" fillId="0" borderId="10" xfId="0" applyFont="1" applyBorder="1" applyProtection="1">
      <protection locked="0"/>
    </xf>
    <xf numFmtId="0" fontId="0" fillId="4" borderId="10" xfId="0" applyFont="1" applyFill="1" applyBorder="1" applyProtection="1">
      <protection locked="0"/>
    </xf>
    <xf numFmtId="0" fontId="0" fillId="0" borderId="18" xfId="0" applyFont="1" applyBorder="1" applyProtection="1">
      <protection locked="0"/>
    </xf>
    <xf numFmtId="0" fontId="0" fillId="0" borderId="42" xfId="0" applyFont="1" applyBorder="1" applyProtection="1"/>
    <xf numFmtId="0" fontId="0" fillId="0" borderId="43" xfId="0" applyFont="1" applyBorder="1" applyProtection="1"/>
    <xf numFmtId="0" fontId="0" fillId="4" borderId="22" xfId="0" applyFont="1" applyFill="1" applyBorder="1" applyProtection="1">
      <protection locked="0"/>
    </xf>
    <xf numFmtId="0" fontId="0" fillId="4" borderId="7" xfId="0" applyFont="1" applyFill="1" applyBorder="1" applyAlignment="1" applyProtection="1"/>
    <xf numFmtId="0" fontId="0" fillId="4" borderId="8" xfId="0" applyFont="1" applyFill="1" applyBorder="1" applyAlignment="1" applyProtection="1"/>
    <xf numFmtId="0" fontId="0" fillId="0" borderId="19" xfId="0" applyFont="1" applyBorder="1" applyAlignment="1" applyProtection="1">
      <alignment horizontal="left" wrapText="1"/>
      <protection locked="0"/>
    </xf>
    <xf numFmtId="0" fontId="0" fillId="0" borderId="18" xfId="0" applyFont="1" applyBorder="1" applyAlignment="1" applyProtection="1">
      <alignment horizontal="left"/>
      <protection locked="0"/>
    </xf>
    <xf numFmtId="0" fontId="0" fillId="4" borderId="44" xfId="0" applyFont="1" applyFill="1" applyBorder="1" applyAlignment="1" applyProtection="1">
      <protection locked="0"/>
    </xf>
    <xf numFmtId="0" fontId="0" fillId="0" borderId="7" xfId="0" applyFont="1" applyBorder="1" applyAlignment="1" applyProtection="1"/>
    <xf numFmtId="0" fontId="0" fillId="0" borderId="26" xfId="0" applyFont="1" applyBorder="1" applyAlignment="1" applyProtection="1">
      <protection locked="0"/>
    </xf>
    <xf numFmtId="0" fontId="0" fillId="4" borderId="29" xfId="0" applyFont="1" applyFill="1" applyBorder="1" applyAlignment="1" applyProtection="1">
      <protection locked="0"/>
    </xf>
    <xf numFmtId="0" fontId="0" fillId="0" borderId="29" xfId="0" applyFont="1" applyBorder="1" applyAlignment="1" applyProtection="1">
      <protection locked="0"/>
    </xf>
    <xf numFmtId="0" fontId="0" fillId="4" borderId="7" xfId="0" applyFont="1" applyFill="1" applyBorder="1" applyAlignment="1" applyProtection="1">
      <protection locked="0"/>
    </xf>
    <xf numFmtId="0" fontId="0" fillId="0" borderId="27" xfId="0" applyFont="1" applyBorder="1" applyAlignment="1" applyProtection="1">
      <protection locked="0"/>
    </xf>
    <xf numFmtId="0" fontId="0" fillId="4" borderId="30" xfId="0" applyFont="1" applyFill="1" applyBorder="1" applyAlignment="1" applyProtection="1">
      <protection locked="0"/>
    </xf>
    <xf numFmtId="0" fontId="0" fillId="0" borderId="30" xfId="0" applyFont="1" applyBorder="1" applyAlignment="1" applyProtection="1">
      <protection locked="0"/>
    </xf>
    <xf numFmtId="0" fontId="0" fillId="4" borderId="8" xfId="0" applyFont="1" applyFill="1" applyBorder="1" applyAlignment="1" applyProtection="1">
      <protection locked="0"/>
    </xf>
    <xf numFmtId="0" fontId="0" fillId="0" borderId="34" xfId="0" applyFont="1" applyBorder="1" applyAlignment="1" applyProtection="1">
      <alignment wrapText="1"/>
    </xf>
    <xf numFmtId="0" fontId="0" fillId="0" borderId="41" xfId="0" applyNumberFormat="1" applyBorder="1" applyAlignment="1" applyProtection="1">
      <alignment horizontal="left"/>
      <protection locked="0"/>
    </xf>
    <xf numFmtId="0" fontId="0" fillId="0" borderId="28" xfId="0" applyBorder="1" applyAlignment="1" applyProtection="1">
      <alignment horizontal="left"/>
      <protection locked="0"/>
    </xf>
    <xf numFmtId="0" fontId="0" fillId="0" borderId="34" xfId="0" applyBorder="1" applyAlignment="1" applyProtection="1">
      <alignment horizontal="left"/>
      <protection locked="0"/>
    </xf>
    <xf numFmtId="0" fontId="0" fillId="0" borderId="32" xfId="0" applyFont="1" applyBorder="1" applyAlignment="1" applyProtection="1">
      <alignment wrapText="1"/>
    </xf>
    <xf numFmtId="0" fontId="0" fillId="0" borderId="38" xfId="0" applyFont="1" applyBorder="1" applyAlignment="1" applyProtection="1">
      <alignment wrapText="1"/>
    </xf>
    <xf numFmtId="0" fontId="0" fillId="0" borderId="47" xfId="0" applyBorder="1" applyAlignment="1" applyProtection="1">
      <alignment horizontal="left" wrapText="1"/>
      <protection locked="0"/>
    </xf>
    <xf numFmtId="0" fontId="0" fillId="4" borderId="45" xfId="0" applyFont="1" applyFill="1" applyBorder="1" applyAlignment="1" applyProtection="1">
      <alignment horizontal="left" wrapText="1"/>
      <protection locked="0"/>
    </xf>
    <xf numFmtId="0" fontId="0" fillId="0" borderId="45" xfId="0" applyFont="1" applyBorder="1" applyAlignment="1" applyProtection="1">
      <alignment horizontal="left" wrapText="1"/>
      <protection locked="0"/>
    </xf>
    <xf numFmtId="0" fontId="0" fillId="4" borderId="46" xfId="0" applyFont="1" applyFill="1" applyBorder="1" applyAlignment="1" applyProtection="1">
      <alignment horizontal="left" wrapText="1"/>
      <protection locked="0"/>
    </xf>
    <xf numFmtId="0" fontId="0" fillId="0" borderId="47" xfId="0" applyFont="1" applyBorder="1" applyAlignment="1" applyProtection="1">
      <alignment horizontal="left" wrapText="1"/>
      <protection locked="0"/>
    </xf>
    <xf numFmtId="0" fontId="0" fillId="4" borderId="29" xfId="0" applyFont="1" applyFill="1" applyBorder="1" applyAlignment="1" applyProtection="1">
      <alignment horizontal="left" wrapText="1"/>
      <protection locked="0"/>
    </xf>
    <xf numFmtId="0" fontId="0" fillId="0" borderId="29" xfId="0" applyFont="1" applyBorder="1" applyAlignment="1" applyProtection="1">
      <alignment horizontal="left" wrapText="1"/>
      <protection locked="0"/>
    </xf>
    <xf numFmtId="0" fontId="7" fillId="0" borderId="34" xfId="0" applyFont="1" applyBorder="1" applyAlignment="1" applyProtection="1">
      <alignment wrapText="1"/>
    </xf>
    <xf numFmtId="0" fontId="21" fillId="6" borderId="0" xfId="0" applyFont="1" applyFill="1" applyBorder="1" applyAlignment="1" applyProtection="1">
      <alignment horizontal="left" vertical="center" wrapText="1"/>
    </xf>
    <xf numFmtId="0" fontId="0" fillId="0" borderId="8" xfId="0" applyFont="1" applyBorder="1"/>
    <xf numFmtId="0" fontId="0" fillId="0" borderId="0" xfId="0" applyFill="1" applyBorder="1" applyAlignment="1"/>
    <xf numFmtId="0" fontId="10" fillId="3" borderId="0"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5" fillId="0" borderId="0" xfId="0" applyFont="1" applyBorder="1" applyAlignment="1" applyProtection="1">
      <alignment horizontal="center" wrapText="1"/>
    </xf>
    <xf numFmtId="0" fontId="6" fillId="0" borderId="0" xfId="0" applyFont="1" applyBorder="1" applyAlignment="1" applyProtection="1">
      <alignment horizontal="center" wrapText="1"/>
    </xf>
    <xf numFmtId="0" fontId="9" fillId="3" borderId="0" xfId="0" applyFont="1" applyFill="1" applyBorder="1" applyAlignment="1" applyProtection="1">
      <alignment horizontal="center" vertical="center" wrapText="1"/>
    </xf>
    <xf numFmtId="0" fontId="0" fillId="0" borderId="41" xfId="0" applyBorder="1" applyAlignment="1" applyProtection="1">
      <alignment horizontal="left"/>
      <protection locked="0"/>
    </xf>
    <xf numFmtId="0" fontId="0" fillId="0" borderId="38" xfId="0" applyBorder="1" applyAlignment="1" applyProtection="1">
      <alignment horizontal="left"/>
      <protection locked="0"/>
    </xf>
    <xf numFmtId="0" fontId="0" fillId="0" borderId="33" xfId="0" applyBorder="1" applyAlignment="1" applyProtection="1">
      <alignment horizontal="left"/>
      <protection locked="0"/>
    </xf>
    <xf numFmtId="0" fontId="0" fillId="0" borderId="34" xfId="0" applyBorder="1" applyAlignment="1" applyProtection="1">
      <alignment horizontal="left"/>
      <protection locked="0"/>
    </xf>
    <xf numFmtId="0" fontId="11" fillId="0" borderId="0" xfId="0" applyFont="1" applyAlignment="1" applyProtection="1">
      <alignment horizontal="center" wrapText="1"/>
    </xf>
    <xf numFmtId="0" fontId="0" fillId="0" borderId="31" xfId="0" applyFont="1" applyBorder="1" applyAlignment="1" applyProtection="1">
      <alignment horizontal="left" wrapText="1"/>
      <protection locked="0"/>
    </xf>
    <xf numFmtId="0" fontId="0" fillId="0" borderId="32" xfId="0" applyFont="1" applyBorder="1" applyAlignment="1" applyProtection="1">
      <alignment horizontal="left" wrapText="1"/>
      <protection locked="0"/>
    </xf>
    <xf numFmtId="0" fontId="8" fillId="5" borderId="0" xfId="0" applyFont="1" applyFill="1" applyBorder="1" applyAlignment="1" applyProtection="1">
      <alignment horizontal="center" vertical="center" wrapText="1"/>
    </xf>
    <xf numFmtId="0" fontId="0" fillId="0" borderId="31" xfId="0" applyBorder="1" applyAlignment="1" applyProtection="1">
      <alignment horizontal="left"/>
      <protection locked="0"/>
    </xf>
    <xf numFmtId="0" fontId="0" fillId="0" borderId="32" xfId="0" applyBorder="1" applyAlignment="1" applyProtection="1">
      <alignment horizontal="left"/>
      <protection locked="0"/>
    </xf>
    <xf numFmtId="0" fontId="0" fillId="0" borderId="34" xfId="0" applyFont="1" applyBorder="1" applyAlignment="1" applyProtection="1">
      <alignment horizontal="left"/>
      <protection locked="0"/>
    </xf>
  </cellXfs>
  <cellStyles count="3">
    <cellStyle name="Currency" xfId="1" builtinId="4"/>
    <cellStyle name="Normal" xfId="0" builtinId="0"/>
    <cellStyle name="Normal 4" xfId="2" xr:uid="{57ADA1A4-881B-4C69-AA56-84D8A81E40ED}"/>
  </cellStyles>
  <dxfs count="33">
    <dxf>
      <font>
        <color rgb="FF9C0006"/>
      </font>
      <fill>
        <patternFill>
          <bgColor rgb="FFFFC7CE"/>
        </patternFill>
      </fill>
    </dxf>
    <dxf>
      <font>
        <color rgb="FF9C0006"/>
      </font>
      <fill>
        <patternFill>
          <bgColor rgb="FFFFC7CE"/>
        </patternFill>
      </fill>
    </dxf>
    <dxf>
      <font>
        <color theme="0" tint="-0.499984740745262"/>
      </font>
    </dxf>
    <dxf>
      <font>
        <color theme="0" tint="-0.499984740745262"/>
      </font>
      <fill>
        <patternFill patternType="none">
          <bgColor auto="1"/>
        </patternFill>
      </fill>
    </dxf>
    <dxf>
      <font>
        <color theme="0" tint="-0.499984740745262"/>
      </font>
      <fill>
        <patternFill patternType="none">
          <bgColor auto="1"/>
        </patternFill>
      </fill>
    </dxf>
    <dxf>
      <font>
        <color theme="0"/>
      </font>
    </dxf>
    <dxf>
      <font>
        <color theme="0" tint="-0.499984740745262"/>
      </font>
    </dxf>
    <dxf>
      <font>
        <color theme="0" tint="-0.499984740745262"/>
      </font>
    </dxf>
    <dxf>
      <font>
        <color theme="0" tint="-0.499984740745262"/>
      </font>
    </dxf>
    <dxf>
      <font>
        <color theme="0" tint="-0.499984740745262"/>
      </font>
      <fill>
        <patternFill patternType="none">
          <bgColor auto="1"/>
        </patternFill>
      </fill>
    </dxf>
    <dxf>
      <font>
        <color theme="0" tint="-0.499984740745262"/>
      </font>
      <fill>
        <patternFill patternType="none">
          <bgColor auto="1"/>
        </patternFill>
      </fill>
    </dxf>
    <dxf>
      <font>
        <color theme="0" tint="-0.499984740745262"/>
      </font>
    </dxf>
    <dxf>
      <font>
        <color theme="0" tint="-0.499984740745262"/>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tint="-0.499984740745262"/>
      </font>
    </dxf>
    <dxf>
      <font>
        <color theme="0" tint="-0.499984740745262"/>
      </font>
      <fill>
        <patternFill patternType="none">
          <bgColor auto="1"/>
        </patternFill>
      </fill>
    </dxf>
    <dxf>
      <font>
        <color theme="0" tint="-0.499984740745262"/>
      </font>
    </dxf>
    <dxf>
      <font>
        <color theme="0" tint="-0.499984740745262"/>
      </font>
    </dxf>
    <dxf>
      <font>
        <color theme="0" tint="-0.499984740745262"/>
      </font>
      <fill>
        <patternFill patternType="none">
          <bgColor auto="1"/>
        </patternFill>
      </fill>
    </dxf>
    <dxf>
      <font>
        <color theme="0" tint="-0.499984740745262"/>
      </font>
    </dxf>
    <dxf>
      <font>
        <color theme="0" tint="-0.499984740745262"/>
      </font>
      <fill>
        <patternFill patternType="none">
          <bgColor auto="1"/>
        </patternFill>
      </fill>
    </dxf>
    <dxf>
      <font>
        <color theme="0" tint="-0.499984740745262"/>
      </font>
    </dxf>
    <dxf>
      <font>
        <color theme="0" tint="-0.499984740745262"/>
      </font>
      <fill>
        <patternFill patternType="none">
          <bgColor auto="1"/>
        </patternFill>
      </fill>
    </dxf>
    <dxf>
      <font>
        <color theme="0" tint="-0.499984740745262"/>
      </font>
    </dxf>
    <dxf>
      <font>
        <color theme="0" tint="-0.499984740745262"/>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249132</xdr:colOff>
      <xdr:row>0</xdr:row>
      <xdr:rowOff>142470</xdr:rowOff>
    </xdr:from>
    <xdr:to>
      <xdr:col>7</xdr:col>
      <xdr:colOff>610023</xdr:colOff>
      <xdr:row>3</xdr:row>
      <xdr:rowOff>586747</xdr:rowOff>
    </xdr:to>
    <xdr:pic>
      <xdr:nvPicPr>
        <xdr:cNvPr id="2" name="Picture 1">
          <a:extLst>
            <a:ext uri="{FF2B5EF4-FFF2-40B4-BE49-F238E27FC236}">
              <a16:creationId xmlns:a16="http://schemas.microsoft.com/office/drawing/2014/main" id="{90BA7804-4363-4B43-8E04-AA42324B48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6132" y="142470"/>
          <a:ext cx="2128308" cy="10350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Q217"/>
  <sheetViews>
    <sheetView showGridLines="0" tabSelected="1" topLeftCell="A55" zoomScale="90" zoomScaleNormal="90" workbookViewId="0">
      <selection activeCell="H59" sqref="H59"/>
    </sheetView>
  </sheetViews>
  <sheetFormatPr defaultColWidth="0" defaultRowHeight="14.4" zeroHeight="1" x14ac:dyDescent="0.3"/>
  <cols>
    <col min="1" max="1" width="5.6640625" style="28" customWidth="1"/>
    <col min="2" max="2" width="25.6640625" style="39" customWidth="1"/>
    <col min="3" max="3" width="30.5546875" style="39" hidden="1" customWidth="1"/>
    <col min="4" max="4" width="25.6640625" style="65" customWidth="1"/>
    <col min="5" max="5" width="25.6640625" style="28" customWidth="1"/>
    <col min="6" max="7" width="18.33203125" style="28" hidden="1" customWidth="1"/>
    <col min="8" max="11" width="15.6640625" style="28" customWidth="1"/>
    <col min="12" max="12" width="5.6640625" style="28" customWidth="1"/>
    <col min="13" max="17" width="0" style="28" hidden="1" customWidth="1"/>
    <col min="18" max="16384" width="8.88671875" style="28" hidden="1"/>
  </cols>
  <sheetData>
    <row r="1" spans="2:17" x14ac:dyDescent="0.3">
      <c r="B1" s="30"/>
      <c r="C1" s="30"/>
      <c r="D1" s="58"/>
      <c r="E1" s="31"/>
      <c r="F1" s="31"/>
      <c r="G1" s="31"/>
      <c r="H1" s="31"/>
      <c r="I1" s="31"/>
      <c r="J1" s="31"/>
      <c r="K1" s="31"/>
    </row>
    <row r="2" spans="2:17" x14ac:dyDescent="0.3">
      <c r="B2" s="30"/>
      <c r="C2" s="30"/>
      <c r="D2" s="58"/>
      <c r="E2" s="88"/>
      <c r="F2" s="88"/>
      <c r="H2" s="88"/>
      <c r="I2" s="31"/>
      <c r="J2" s="31"/>
      <c r="K2" s="31"/>
    </row>
    <row r="3" spans="2:17" ht="18" x14ac:dyDescent="0.35">
      <c r="B3" s="30"/>
      <c r="C3" s="30"/>
      <c r="D3" s="58"/>
      <c r="E3" s="88"/>
      <c r="F3" s="88"/>
      <c r="G3" s="89" t="s">
        <v>564</v>
      </c>
      <c r="H3" s="88"/>
      <c r="I3" s="31"/>
      <c r="J3" s="31"/>
      <c r="K3" s="31"/>
    </row>
    <row r="4" spans="2:17" ht="73.2" customHeight="1" x14ac:dyDescent="0.3">
      <c r="B4" s="30"/>
      <c r="C4" s="30"/>
      <c r="D4" s="58"/>
      <c r="E4" s="31"/>
      <c r="F4" s="31"/>
      <c r="G4" s="90">
        <f>Errors!A1</f>
        <v>7</v>
      </c>
      <c r="H4" s="31"/>
      <c r="I4" s="31"/>
      <c r="J4" s="31"/>
      <c r="K4" s="31"/>
    </row>
    <row r="5" spans="2:17" x14ac:dyDescent="0.3">
      <c r="B5" s="30"/>
      <c r="C5" s="30"/>
      <c r="D5" s="58"/>
      <c r="E5" s="31"/>
      <c r="F5" s="31"/>
      <c r="G5" s="31"/>
      <c r="H5" s="31"/>
      <c r="I5" s="31"/>
      <c r="J5" s="31"/>
      <c r="K5" s="31"/>
    </row>
    <row r="6" spans="2:17" ht="40.200000000000003" customHeight="1" x14ac:dyDescent="0.3">
      <c r="B6" s="171" t="s">
        <v>417</v>
      </c>
      <c r="C6" s="171"/>
      <c r="D6" s="171"/>
      <c r="E6" s="171"/>
      <c r="F6" s="171"/>
      <c r="G6" s="171"/>
      <c r="H6" s="171"/>
      <c r="I6" s="171"/>
      <c r="J6" s="171"/>
      <c r="K6" s="171"/>
    </row>
    <row r="7" spans="2:17" ht="60" customHeight="1" x14ac:dyDescent="0.3">
      <c r="B7" s="172" t="s">
        <v>702</v>
      </c>
      <c r="C7" s="172"/>
      <c r="D7" s="172"/>
      <c r="E7" s="172"/>
      <c r="F7" s="172"/>
      <c r="G7" s="172"/>
      <c r="H7" s="172"/>
      <c r="I7" s="172"/>
      <c r="J7" s="172"/>
      <c r="K7" s="172"/>
    </row>
    <row r="8" spans="2:17" ht="60" customHeight="1" x14ac:dyDescent="0.3">
      <c r="B8" s="172"/>
      <c r="C8" s="172"/>
      <c r="D8" s="172"/>
      <c r="E8" s="172"/>
      <c r="F8" s="172"/>
      <c r="G8" s="172"/>
      <c r="H8" s="172"/>
      <c r="I8" s="172"/>
      <c r="J8" s="172"/>
      <c r="K8" s="172"/>
    </row>
    <row r="9" spans="2:17" ht="60" customHeight="1" x14ac:dyDescent="0.3">
      <c r="B9" s="172"/>
      <c r="C9" s="172"/>
      <c r="D9" s="172"/>
      <c r="E9" s="172"/>
      <c r="F9" s="172"/>
      <c r="G9" s="172"/>
      <c r="H9" s="172"/>
      <c r="I9" s="172"/>
      <c r="J9" s="172"/>
      <c r="K9" s="172"/>
    </row>
    <row r="10" spans="2:17" ht="60" customHeight="1" x14ac:dyDescent="0.3">
      <c r="B10" s="172"/>
      <c r="C10" s="172"/>
      <c r="D10" s="172"/>
      <c r="E10" s="172"/>
      <c r="F10" s="172"/>
      <c r="G10" s="172"/>
      <c r="H10" s="172"/>
      <c r="I10" s="172"/>
      <c r="J10" s="172"/>
      <c r="K10" s="172"/>
    </row>
    <row r="11" spans="2:17" s="32" customFormat="1" ht="34.950000000000003" customHeight="1" x14ac:dyDescent="0.3">
      <c r="B11" s="175" t="s">
        <v>399</v>
      </c>
      <c r="C11" s="175"/>
      <c r="D11" s="175"/>
      <c r="E11" s="175"/>
      <c r="F11" s="175"/>
      <c r="G11" s="175"/>
      <c r="H11" s="175"/>
      <c r="I11" s="175"/>
      <c r="J11" s="175"/>
      <c r="K11" s="175"/>
    </row>
    <row r="12" spans="2:17" ht="40.200000000000003" customHeight="1" x14ac:dyDescent="0.3">
      <c r="B12" s="74" t="s">
        <v>0</v>
      </c>
      <c r="C12" s="158"/>
      <c r="D12" s="99"/>
      <c r="E12" s="72"/>
      <c r="F12" s="72"/>
      <c r="G12" s="72"/>
      <c r="H12" s="72"/>
      <c r="I12" s="72"/>
      <c r="J12" s="72"/>
      <c r="K12" s="72"/>
    </row>
    <row r="13" spans="2:17" ht="40.200000000000003" customHeight="1" x14ac:dyDescent="0.3">
      <c r="B13" s="75" t="s">
        <v>1</v>
      </c>
      <c r="C13" s="154"/>
      <c r="D13" s="178" t="s">
        <v>596</v>
      </c>
      <c r="E13" s="179"/>
      <c r="F13" s="179"/>
      <c r="G13" s="179"/>
      <c r="H13" s="179"/>
      <c r="I13" s="179"/>
      <c r="J13" s="179"/>
      <c r="K13" s="179"/>
    </row>
    <row r="14" spans="2:17" ht="40.200000000000003" customHeight="1" x14ac:dyDescent="0.3">
      <c r="B14" s="75" t="s">
        <v>2</v>
      </c>
      <c r="C14" s="154"/>
      <c r="D14" s="178" t="s">
        <v>597</v>
      </c>
      <c r="E14" s="179"/>
      <c r="F14" s="179"/>
      <c r="G14" s="179"/>
      <c r="H14" s="179"/>
      <c r="I14" s="179"/>
      <c r="J14" s="179"/>
      <c r="K14" s="179"/>
    </row>
    <row r="15" spans="2:17" ht="79.95" customHeight="1" x14ac:dyDescent="0.3">
      <c r="B15" s="75" t="s">
        <v>418</v>
      </c>
      <c r="C15" s="159"/>
      <c r="D15" s="176"/>
      <c r="E15" s="177"/>
      <c r="F15" s="177"/>
      <c r="G15" s="177"/>
      <c r="H15" s="177"/>
      <c r="I15" s="177"/>
      <c r="J15" s="177"/>
      <c r="K15" s="177"/>
    </row>
    <row r="16" spans="2:17" ht="40.049999999999997" customHeight="1" x14ac:dyDescent="0.3">
      <c r="B16" s="75" t="s">
        <v>628</v>
      </c>
      <c r="C16" s="154"/>
      <c r="D16" s="122" t="s">
        <v>621</v>
      </c>
      <c r="E16" s="123"/>
      <c r="F16" s="123"/>
      <c r="G16" s="123"/>
      <c r="H16" s="123"/>
      <c r="I16" s="123"/>
      <c r="J16" s="125"/>
      <c r="K16" s="127"/>
      <c r="L16" s="124"/>
      <c r="M16" s="123"/>
      <c r="N16" s="123"/>
      <c r="O16" s="123"/>
      <c r="P16" s="123"/>
      <c r="Q16" s="123"/>
    </row>
    <row r="17" spans="2:17" ht="40.049999999999997" customHeight="1" x14ac:dyDescent="0.3">
      <c r="B17" s="75" t="s">
        <v>620</v>
      </c>
      <c r="C17" s="154"/>
      <c r="D17" s="128">
        <v>0</v>
      </c>
      <c r="E17" s="123"/>
      <c r="F17" s="123"/>
      <c r="G17" s="123"/>
      <c r="H17" s="123"/>
      <c r="I17" s="123"/>
      <c r="J17" s="125"/>
      <c r="K17" s="126"/>
      <c r="L17" s="124"/>
      <c r="M17" s="124"/>
      <c r="N17" s="124"/>
      <c r="O17" s="124"/>
      <c r="P17" s="124"/>
      <c r="Q17" s="124"/>
    </row>
    <row r="18" spans="2:17" x14ac:dyDescent="0.3">
      <c r="B18" s="33"/>
      <c r="C18" s="33"/>
      <c r="D18" s="59"/>
      <c r="E18" s="34"/>
      <c r="F18" s="34"/>
      <c r="G18" s="34"/>
      <c r="H18" s="31"/>
      <c r="I18" s="31"/>
      <c r="J18" s="31"/>
      <c r="K18" s="31"/>
    </row>
    <row r="19" spans="2:17" s="32" customFormat="1" ht="34.950000000000003" customHeight="1" x14ac:dyDescent="0.3">
      <c r="B19" s="175" t="s">
        <v>10</v>
      </c>
      <c r="C19" s="175"/>
      <c r="D19" s="175"/>
      <c r="E19" s="175"/>
      <c r="F19" s="175"/>
      <c r="G19" s="175"/>
      <c r="H19" s="175"/>
      <c r="I19" s="175"/>
      <c r="J19" s="175"/>
      <c r="K19" s="175"/>
    </row>
    <row r="20" spans="2:17" ht="40.049999999999997" customHeight="1" x14ac:dyDescent="0.3">
      <c r="B20" s="74" t="s">
        <v>601</v>
      </c>
      <c r="C20" s="158"/>
      <c r="D20" s="119" t="s">
        <v>411</v>
      </c>
      <c r="E20" s="120" t="s">
        <v>421</v>
      </c>
      <c r="F20" s="72"/>
      <c r="G20" s="72"/>
      <c r="H20" s="72"/>
      <c r="I20" s="72"/>
      <c r="J20" s="72"/>
      <c r="K20" s="72"/>
    </row>
    <row r="21" spans="2:17" ht="30" customHeight="1" x14ac:dyDescent="0.3">
      <c r="B21" s="75" t="s">
        <v>689</v>
      </c>
      <c r="C21" s="154"/>
      <c r="D21" s="101"/>
      <c r="E21" s="73"/>
      <c r="F21" s="73"/>
      <c r="G21" s="73"/>
      <c r="H21" s="73"/>
      <c r="I21" s="73"/>
      <c r="J21" s="73"/>
      <c r="K21" s="73"/>
    </row>
    <row r="22" spans="2:17" ht="30" customHeight="1" x14ac:dyDescent="0.3">
      <c r="B22" s="75" t="s">
        <v>688</v>
      </c>
      <c r="C22" s="154"/>
      <c r="D22" s="157"/>
      <c r="E22" s="73"/>
      <c r="F22" s="73"/>
      <c r="G22" s="73"/>
      <c r="H22" s="73"/>
      <c r="I22" s="73"/>
      <c r="J22" s="73"/>
      <c r="K22" s="73"/>
    </row>
    <row r="23" spans="2:17" ht="30" customHeight="1" x14ac:dyDescent="0.3">
      <c r="B23" s="75" t="s">
        <v>6</v>
      </c>
      <c r="C23" s="154"/>
      <c r="D23" s="101"/>
      <c r="E23" s="73"/>
      <c r="F23" s="73"/>
      <c r="G23" s="73"/>
      <c r="H23" s="73"/>
      <c r="I23" s="73"/>
      <c r="J23" s="73"/>
      <c r="K23" s="73"/>
    </row>
    <row r="24" spans="2:17" ht="30" customHeight="1" x14ac:dyDescent="0.3">
      <c r="B24" s="75" t="s">
        <v>7</v>
      </c>
      <c r="C24" s="154"/>
      <c r="D24" s="102"/>
      <c r="E24" s="73"/>
      <c r="F24" s="73"/>
      <c r="G24" s="73"/>
      <c r="H24" s="73"/>
      <c r="I24" s="73"/>
      <c r="J24" s="73"/>
      <c r="K24" s="73"/>
    </row>
    <row r="25" spans="2:17" ht="30" customHeight="1" x14ac:dyDescent="0.3">
      <c r="B25" s="75" t="s">
        <v>8</v>
      </c>
      <c r="C25" s="154"/>
      <c r="D25" s="102"/>
      <c r="E25" s="73"/>
      <c r="F25" s="73"/>
      <c r="G25" s="73"/>
      <c r="H25" s="73"/>
      <c r="I25" s="73"/>
      <c r="J25" s="73"/>
      <c r="K25" s="73"/>
    </row>
    <row r="26" spans="2:17" ht="30" customHeight="1" x14ac:dyDescent="0.3">
      <c r="B26" s="75" t="s">
        <v>3</v>
      </c>
      <c r="C26" s="154"/>
      <c r="D26" s="101"/>
      <c r="E26" s="73"/>
      <c r="F26" s="73"/>
      <c r="G26" s="73"/>
      <c r="H26" s="73"/>
      <c r="I26" s="73"/>
      <c r="J26" s="73"/>
      <c r="K26" s="73"/>
    </row>
    <row r="27" spans="2:17" x14ac:dyDescent="0.3">
      <c r="B27" s="33"/>
      <c r="C27" s="33"/>
      <c r="D27" s="59"/>
      <c r="E27" s="34"/>
      <c r="F27" s="34"/>
      <c r="G27" s="34"/>
      <c r="H27" s="31"/>
      <c r="I27" s="31"/>
      <c r="J27" s="31"/>
      <c r="K27" s="31"/>
    </row>
    <row r="28" spans="2:17" s="32" customFormat="1" ht="34.950000000000003" customHeight="1" x14ac:dyDescent="0.3">
      <c r="B28" s="175" t="s">
        <v>419</v>
      </c>
      <c r="C28" s="175"/>
      <c r="D28" s="175"/>
      <c r="E28" s="175"/>
      <c r="F28" s="175"/>
      <c r="G28" s="175"/>
      <c r="H28" s="175"/>
      <c r="I28" s="175"/>
      <c r="J28" s="175"/>
      <c r="K28" s="175"/>
    </row>
    <row r="29" spans="2:17" ht="30" customHeight="1" x14ac:dyDescent="0.3">
      <c r="B29" s="74" t="s">
        <v>689</v>
      </c>
      <c r="C29" s="158"/>
      <c r="D29" s="76"/>
      <c r="E29" s="72"/>
      <c r="F29" s="72"/>
      <c r="G29" s="72"/>
      <c r="H29" s="72"/>
      <c r="I29" s="72"/>
      <c r="J29" s="72"/>
      <c r="K29" s="72"/>
    </row>
    <row r="30" spans="2:17" ht="30" customHeight="1" x14ac:dyDescent="0.3">
      <c r="B30" s="74" t="s">
        <v>688</v>
      </c>
      <c r="C30" s="158"/>
      <c r="D30" s="76"/>
      <c r="E30" s="72"/>
      <c r="F30" s="72"/>
      <c r="G30" s="72"/>
      <c r="H30" s="72"/>
      <c r="I30" s="72"/>
      <c r="J30" s="72"/>
      <c r="K30" s="72"/>
    </row>
    <row r="31" spans="2:17" ht="30" customHeight="1" x14ac:dyDescent="0.3">
      <c r="B31" s="75" t="s">
        <v>6</v>
      </c>
      <c r="C31" s="154"/>
      <c r="D31" s="77"/>
      <c r="E31" s="73"/>
      <c r="F31" s="73"/>
      <c r="G31" s="73"/>
      <c r="H31" s="73"/>
      <c r="I31" s="73"/>
      <c r="J31" s="73"/>
      <c r="K31" s="73"/>
    </row>
    <row r="32" spans="2:17" ht="30" customHeight="1" x14ac:dyDescent="0.3">
      <c r="B32" s="75" t="s">
        <v>7</v>
      </c>
      <c r="C32" s="154"/>
      <c r="D32" s="78"/>
      <c r="E32" s="73"/>
      <c r="F32" s="73"/>
      <c r="G32" s="73"/>
      <c r="H32" s="73"/>
      <c r="I32" s="73"/>
      <c r="J32" s="73"/>
      <c r="K32" s="73"/>
    </row>
    <row r="33" spans="2:11" ht="30" customHeight="1" x14ac:dyDescent="0.3">
      <c r="B33" s="75" t="s">
        <v>8</v>
      </c>
      <c r="C33" s="154"/>
      <c r="D33" s="78"/>
      <c r="E33" s="73"/>
      <c r="F33" s="73"/>
      <c r="G33" s="73"/>
      <c r="H33" s="73"/>
      <c r="I33" s="73"/>
      <c r="J33" s="73"/>
      <c r="K33" s="73"/>
    </row>
    <row r="34" spans="2:11" ht="30" customHeight="1" x14ac:dyDescent="0.3">
      <c r="B34" s="75" t="s">
        <v>3</v>
      </c>
      <c r="C34" s="154"/>
      <c r="D34" s="77"/>
      <c r="E34" s="73"/>
      <c r="F34" s="73"/>
      <c r="G34" s="73"/>
      <c r="H34" s="73"/>
      <c r="I34" s="73"/>
      <c r="J34" s="73"/>
      <c r="K34" s="73"/>
    </row>
    <row r="35" spans="2:11" x14ac:dyDescent="0.3">
      <c r="B35" s="33"/>
      <c r="C35" s="33"/>
      <c r="D35" s="59"/>
      <c r="E35" s="34"/>
      <c r="F35" s="34"/>
      <c r="G35" s="34"/>
      <c r="H35" s="31"/>
      <c r="I35" s="31"/>
      <c r="J35" s="31"/>
      <c r="K35" s="31"/>
    </row>
    <row r="36" spans="2:11" s="32" customFormat="1" ht="34.950000000000003" customHeight="1" x14ac:dyDescent="0.3">
      <c r="B36" s="175" t="s">
        <v>4</v>
      </c>
      <c r="C36" s="175"/>
      <c r="D36" s="175"/>
      <c r="E36" s="175"/>
      <c r="F36" s="175"/>
      <c r="G36" s="175"/>
      <c r="H36" s="175"/>
      <c r="I36" s="175"/>
      <c r="J36" s="175"/>
      <c r="K36" s="175"/>
    </row>
    <row r="37" spans="2:11" ht="30" customHeight="1" x14ac:dyDescent="0.3">
      <c r="B37" s="74" t="s">
        <v>689</v>
      </c>
      <c r="C37" s="158"/>
      <c r="D37" s="100"/>
      <c r="E37" s="72"/>
      <c r="F37" s="72"/>
      <c r="G37" s="72"/>
      <c r="H37" s="72"/>
      <c r="I37" s="72"/>
      <c r="J37" s="72"/>
      <c r="K37" s="72"/>
    </row>
    <row r="38" spans="2:11" ht="30" customHeight="1" x14ac:dyDescent="0.3">
      <c r="B38" s="74" t="s">
        <v>688</v>
      </c>
      <c r="C38" s="158"/>
      <c r="D38" s="100"/>
      <c r="E38" s="72"/>
      <c r="F38" s="72"/>
      <c r="G38" s="72"/>
      <c r="H38" s="72"/>
      <c r="I38" s="72"/>
      <c r="J38" s="72"/>
      <c r="K38" s="72"/>
    </row>
    <row r="39" spans="2:11" ht="40.200000000000003" customHeight="1" x14ac:dyDescent="0.3">
      <c r="B39" s="75" t="s">
        <v>405</v>
      </c>
      <c r="C39" s="154"/>
      <c r="D39" s="77"/>
      <c r="E39" s="73"/>
      <c r="F39" s="73"/>
      <c r="G39" s="73"/>
      <c r="H39" s="73"/>
      <c r="I39" s="73"/>
      <c r="J39" s="73"/>
      <c r="K39" s="73"/>
    </row>
    <row r="40" spans="2:11" ht="30" customHeight="1" x14ac:dyDescent="0.3">
      <c r="B40" s="75" t="s">
        <v>5</v>
      </c>
      <c r="C40" s="154"/>
      <c r="D40" s="77"/>
      <c r="E40" s="73"/>
      <c r="F40" s="73"/>
      <c r="G40" s="73"/>
      <c r="H40" s="73"/>
      <c r="I40" s="73"/>
      <c r="J40" s="73"/>
      <c r="K40" s="73"/>
    </row>
    <row r="41" spans="2:11" ht="30" customHeight="1" x14ac:dyDescent="0.3">
      <c r="B41" s="75" t="s">
        <v>6</v>
      </c>
      <c r="C41" s="154"/>
      <c r="D41" s="77"/>
      <c r="E41" s="73"/>
      <c r="F41" s="73"/>
      <c r="G41" s="73"/>
      <c r="H41" s="73"/>
      <c r="I41" s="73"/>
      <c r="J41" s="73"/>
      <c r="K41" s="73"/>
    </row>
    <row r="42" spans="2:11" ht="30" customHeight="1" x14ac:dyDescent="0.3">
      <c r="B42" s="75" t="s">
        <v>7</v>
      </c>
      <c r="C42" s="154"/>
      <c r="D42" s="78"/>
      <c r="E42" s="73"/>
      <c r="F42" s="73"/>
      <c r="G42" s="73"/>
      <c r="H42" s="73"/>
      <c r="I42" s="73"/>
      <c r="J42" s="73"/>
      <c r="K42" s="73"/>
    </row>
    <row r="43" spans="2:11" ht="30" customHeight="1" x14ac:dyDescent="0.3">
      <c r="B43" s="75" t="s">
        <v>8</v>
      </c>
      <c r="C43" s="154"/>
      <c r="D43" s="78"/>
      <c r="E43" s="73"/>
      <c r="F43" s="73"/>
      <c r="G43" s="73"/>
      <c r="H43" s="73"/>
      <c r="I43" s="73"/>
      <c r="J43" s="73"/>
      <c r="K43" s="73"/>
    </row>
    <row r="44" spans="2:11" ht="30" customHeight="1" x14ac:dyDescent="0.3">
      <c r="B44" s="79" t="s">
        <v>3</v>
      </c>
      <c r="C44" s="159"/>
      <c r="D44" s="80"/>
      <c r="E44" s="81"/>
      <c r="F44" s="81"/>
      <c r="G44" s="81"/>
      <c r="H44" s="81"/>
      <c r="I44" s="81"/>
      <c r="J44" s="81"/>
      <c r="K44" s="81"/>
    </row>
    <row r="45" spans="2:11" x14ac:dyDescent="0.3">
      <c r="B45" s="33"/>
      <c r="C45" s="33"/>
      <c r="D45" s="59"/>
      <c r="E45" s="34"/>
      <c r="F45" s="34"/>
      <c r="G45" s="34"/>
      <c r="H45" s="31"/>
      <c r="I45" s="31"/>
      <c r="J45" s="31"/>
      <c r="K45" s="31"/>
    </row>
    <row r="46" spans="2:11" s="32" customFormat="1" ht="34.950000000000003" customHeight="1" x14ac:dyDescent="0.3">
      <c r="B46" s="175" t="s">
        <v>9</v>
      </c>
      <c r="C46" s="175"/>
      <c r="D46" s="175"/>
      <c r="E46" s="175"/>
      <c r="F46" s="175"/>
      <c r="G46" s="175"/>
      <c r="H46" s="175"/>
      <c r="I46" s="175"/>
      <c r="J46" s="175"/>
      <c r="K46" s="175"/>
    </row>
    <row r="47" spans="2:11" ht="30" customHeight="1" x14ac:dyDescent="0.3">
      <c r="B47" s="74" t="s">
        <v>427</v>
      </c>
      <c r="C47" s="158"/>
      <c r="D47" s="100"/>
      <c r="E47" s="72"/>
      <c r="F47" s="72"/>
      <c r="G47" s="72"/>
      <c r="H47" s="72"/>
      <c r="I47" s="72"/>
      <c r="J47" s="72"/>
      <c r="K47" s="72"/>
    </row>
    <row r="48" spans="2:11" ht="30" customHeight="1" x14ac:dyDescent="0.3">
      <c r="B48" s="75" t="s">
        <v>11</v>
      </c>
      <c r="C48" s="154"/>
      <c r="D48" s="101" t="s">
        <v>411</v>
      </c>
      <c r="E48" s="82" t="s">
        <v>421</v>
      </c>
      <c r="F48" s="73"/>
      <c r="G48" s="73"/>
      <c r="H48" s="73"/>
      <c r="I48" s="73"/>
      <c r="J48" s="73"/>
      <c r="K48" s="73"/>
    </row>
    <row r="49" spans="2:11" ht="30" customHeight="1" x14ac:dyDescent="0.3">
      <c r="B49" s="75" t="s">
        <v>12</v>
      </c>
      <c r="C49" s="154"/>
      <c r="D49" s="101"/>
      <c r="E49" s="73"/>
      <c r="F49" s="73"/>
      <c r="G49" s="73"/>
      <c r="H49" s="73"/>
      <c r="I49" s="73"/>
      <c r="J49" s="73"/>
      <c r="K49" s="73"/>
    </row>
    <row r="50" spans="2:11" ht="30" customHeight="1" x14ac:dyDescent="0.3">
      <c r="B50" s="75" t="s">
        <v>13</v>
      </c>
      <c r="C50" s="154"/>
      <c r="D50" s="101"/>
      <c r="E50" s="73"/>
      <c r="F50" s="73"/>
      <c r="G50" s="73"/>
      <c r="H50" s="73"/>
      <c r="I50" s="73"/>
      <c r="J50" s="73"/>
      <c r="K50" s="73"/>
    </row>
    <row r="51" spans="2:11" ht="40.200000000000003" customHeight="1" x14ac:dyDescent="0.3">
      <c r="B51" s="75" t="s">
        <v>14</v>
      </c>
      <c r="C51" s="154"/>
      <c r="D51" s="121"/>
      <c r="E51" s="73"/>
      <c r="F51" s="73" t="s">
        <v>617</v>
      </c>
      <c r="G51" s="73" t="s">
        <v>618</v>
      </c>
      <c r="I51" s="73"/>
      <c r="J51" s="73"/>
      <c r="K51" s="73"/>
    </row>
    <row r="52" spans="2:11" ht="40.200000000000003" customHeight="1" x14ac:dyDescent="0.3">
      <c r="B52" s="75" t="s">
        <v>406</v>
      </c>
      <c r="C52" s="154"/>
      <c r="D52" s="101"/>
      <c r="E52" s="73"/>
      <c r="F52" s="73"/>
      <c r="G52" s="73"/>
      <c r="H52" s="73"/>
      <c r="I52" s="73"/>
      <c r="J52" s="73"/>
      <c r="K52" s="73"/>
    </row>
    <row r="53" spans="2:11" ht="40.200000000000003" customHeight="1" x14ac:dyDescent="0.3">
      <c r="B53" s="75" t="s">
        <v>15</v>
      </c>
      <c r="C53" s="154"/>
      <c r="D53" s="77"/>
      <c r="E53" s="73" t="s">
        <v>605</v>
      </c>
      <c r="F53" s="73"/>
      <c r="G53" s="73" t="b">
        <f>ISNUMBER(D53)</f>
        <v>0</v>
      </c>
      <c r="H53" s="73"/>
      <c r="I53" s="73"/>
      <c r="J53" s="73"/>
      <c r="K53" s="73"/>
    </row>
    <row r="54" spans="2:11" ht="40.200000000000003" customHeight="1" x14ac:dyDescent="0.3">
      <c r="B54" s="75" t="s">
        <v>16</v>
      </c>
      <c r="C54" s="154"/>
      <c r="D54" s="77"/>
      <c r="E54" s="73" t="s">
        <v>605</v>
      </c>
      <c r="F54" s="73"/>
      <c r="G54" s="73" t="b">
        <f t="shared" ref="G54:G56" si="0">ISNUMBER(D54)</f>
        <v>0</v>
      </c>
      <c r="H54" s="73"/>
      <c r="I54" s="73"/>
      <c r="J54" s="73"/>
      <c r="K54" s="73"/>
    </row>
    <row r="55" spans="2:11" ht="40.200000000000003" customHeight="1" x14ac:dyDescent="0.3">
      <c r="B55" s="75" t="s">
        <v>17</v>
      </c>
      <c r="C55" s="154"/>
      <c r="D55" s="77"/>
      <c r="E55" s="73" t="s">
        <v>606</v>
      </c>
      <c r="F55" s="73"/>
      <c r="G55" s="73" t="b">
        <f t="shared" si="0"/>
        <v>0</v>
      </c>
      <c r="H55" s="73"/>
      <c r="I55" s="73"/>
      <c r="J55" s="73"/>
      <c r="K55" s="73"/>
    </row>
    <row r="56" spans="2:11" ht="40.200000000000003" customHeight="1" x14ac:dyDescent="0.3">
      <c r="B56" s="75" t="s">
        <v>18</v>
      </c>
      <c r="C56" s="154"/>
      <c r="D56" s="77"/>
      <c r="E56" s="73" t="s">
        <v>606</v>
      </c>
      <c r="F56" s="73"/>
      <c r="G56" s="73" t="b">
        <f t="shared" si="0"/>
        <v>0</v>
      </c>
      <c r="H56" s="73"/>
      <c r="I56" s="73"/>
      <c r="J56" s="73"/>
      <c r="K56" s="73"/>
    </row>
    <row r="57" spans="2:11" ht="40.200000000000003" customHeight="1" x14ac:dyDescent="0.3">
      <c r="B57" s="75" t="s">
        <v>30</v>
      </c>
      <c r="C57" s="154"/>
      <c r="D57" s="77"/>
      <c r="E57" s="73"/>
      <c r="F57" s="73"/>
      <c r="G57" s="73"/>
      <c r="H57" s="73"/>
      <c r="I57" s="73"/>
      <c r="J57" s="73"/>
      <c r="K57" s="73"/>
    </row>
    <row r="58" spans="2:11" ht="40.200000000000003" customHeight="1" x14ac:dyDescent="0.3">
      <c r="B58" s="75" t="s">
        <v>659</v>
      </c>
      <c r="C58" s="154"/>
      <c r="D58" s="186"/>
      <c r="E58" s="186"/>
      <c r="F58" s="186"/>
      <c r="G58" s="186"/>
      <c r="H58" s="186"/>
      <c r="I58" s="186"/>
      <c r="J58" s="186"/>
      <c r="K58" s="186"/>
    </row>
    <row r="59" spans="2:11" ht="40.200000000000003" customHeight="1" x14ac:dyDescent="0.3">
      <c r="B59" s="75" t="s">
        <v>19</v>
      </c>
      <c r="C59" s="154"/>
      <c r="D59" s="101"/>
      <c r="E59" s="73"/>
      <c r="F59" s="73"/>
      <c r="G59" s="73"/>
      <c r="H59" s="73"/>
      <c r="I59" s="73"/>
      <c r="J59" s="73"/>
      <c r="K59" s="73"/>
    </row>
    <row r="60" spans="2:11" ht="40.200000000000003" customHeight="1" x14ac:dyDescent="0.3">
      <c r="B60" s="75" t="s">
        <v>20</v>
      </c>
      <c r="C60" s="154"/>
      <c r="D60" s="101"/>
      <c r="E60" s="73"/>
      <c r="F60" s="73"/>
      <c r="G60" s="73"/>
      <c r="H60" s="73"/>
      <c r="I60" s="73"/>
      <c r="J60" s="73"/>
      <c r="K60" s="73"/>
    </row>
    <row r="61" spans="2:11" ht="40.200000000000003" customHeight="1" x14ac:dyDescent="0.3">
      <c r="B61" s="75" t="s">
        <v>21</v>
      </c>
      <c r="C61" s="154"/>
      <c r="D61" s="101"/>
      <c r="E61" s="73"/>
      <c r="F61" s="73"/>
      <c r="G61" s="73"/>
      <c r="H61" s="73"/>
      <c r="I61" s="73"/>
      <c r="J61" s="73"/>
      <c r="K61" s="73"/>
    </row>
    <row r="62" spans="2:11" ht="40.200000000000003" customHeight="1" x14ac:dyDescent="0.3">
      <c r="B62" s="75" t="s">
        <v>22</v>
      </c>
      <c r="C62" s="154"/>
      <c r="D62" s="101"/>
      <c r="E62" s="73"/>
      <c r="F62" s="73"/>
      <c r="G62" s="73"/>
      <c r="H62" s="73"/>
      <c r="I62" s="73"/>
      <c r="J62" s="73"/>
      <c r="K62" s="73"/>
    </row>
    <row r="63" spans="2:11" ht="40.200000000000003" customHeight="1" x14ac:dyDescent="0.3">
      <c r="B63" s="79" t="s">
        <v>424</v>
      </c>
      <c r="C63" s="159"/>
      <c r="D63" s="103"/>
      <c r="E63" s="81"/>
      <c r="F63" s="81"/>
      <c r="G63" s="81"/>
      <c r="H63" s="81"/>
      <c r="I63" s="81"/>
      <c r="J63" s="81"/>
      <c r="K63" s="81"/>
    </row>
    <row r="64" spans="2:11" x14ac:dyDescent="0.3">
      <c r="B64" s="33"/>
      <c r="C64" s="33"/>
      <c r="D64" s="59"/>
      <c r="E64" s="34"/>
      <c r="F64" s="34"/>
      <c r="G64" s="34"/>
      <c r="H64" s="31"/>
      <c r="I64" s="31"/>
      <c r="J64" s="31"/>
      <c r="K64" s="31"/>
    </row>
    <row r="65" spans="2:11" s="32" customFormat="1" ht="34.950000000000003" customHeight="1" x14ac:dyDescent="0.3">
      <c r="B65" s="175" t="s">
        <v>23</v>
      </c>
      <c r="C65" s="175"/>
      <c r="D65" s="175"/>
      <c r="E65" s="175"/>
      <c r="F65" s="175"/>
      <c r="G65" s="175"/>
      <c r="H65" s="175"/>
      <c r="I65" s="175"/>
      <c r="J65" s="175"/>
      <c r="K65" s="175"/>
    </row>
    <row r="66" spans="2:11" x14ac:dyDescent="0.3">
      <c r="B66" s="35"/>
      <c r="C66" s="35"/>
      <c r="D66" s="36"/>
      <c r="E66" s="35"/>
      <c r="F66" s="35"/>
      <c r="G66" s="35"/>
      <c r="H66" s="35"/>
      <c r="I66" s="35"/>
      <c r="J66" s="35"/>
      <c r="K66" s="35"/>
    </row>
    <row r="67" spans="2:11" ht="40.200000000000003" customHeight="1" x14ac:dyDescent="0.3">
      <c r="B67" s="173" t="s">
        <v>425</v>
      </c>
      <c r="C67" s="173"/>
      <c r="D67" s="174"/>
      <c r="E67" s="174"/>
      <c r="F67" s="174"/>
      <c r="G67" s="174"/>
      <c r="H67" s="174"/>
      <c r="I67" s="174"/>
      <c r="J67" s="174"/>
      <c r="K67" s="174"/>
    </row>
    <row r="68" spans="2:11" x14ac:dyDescent="0.3">
      <c r="B68" s="35"/>
      <c r="C68" s="35"/>
      <c r="D68" s="36"/>
      <c r="E68" s="35"/>
      <c r="F68" s="35"/>
      <c r="G68" s="35"/>
      <c r="H68" s="35"/>
      <c r="I68" s="35"/>
      <c r="J68" s="35"/>
      <c r="K68" s="35"/>
    </row>
    <row r="69" spans="2:11" s="29" customFormat="1" ht="43.2" x14ac:dyDescent="0.3">
      <c r="B69" s="50" t="s">
        <v>24</v>
      </c>
      <c r="C69" s="51" t="s">
        <v>683</v>
      </c>
      <c r="D69" s="51" t="s">
        <v>426</v>
      </c>
      <c r="E69" s="51" t="s">
        <v>656</v>
      </c>
      <c r="F69" s="51" t="s">
        <v>403</v>
      </c>
      <c r="G69" s="51" t="s">
        <v>404</v>
      </c>
      <c r="H69" s="51" t="s">
        <v>654</v>
      </c>
      <c r="I69" s="51" t="s">
        <v>603</v>
      </c>
      <c r="J69" s="51" t="s">
        <v>655</v>
      </c>
      <c r="K69" s="52" t="s">
        <v>25</v>
      </c>
    </row>
    <row r="70" spans="2:11" s="29" customFormat="1" ht="15.6" hidden="1" x14ac:dyDescent="0.3">
      <c r="B70" s="168"/>
      <c r="C70" s="168" t="s">
        <v>160</v>
      </c>
      <c r="D70" s="168"/>
      <c r="E70" s="168"/>
      <c r="F70" s="168"/>
      <c r="G70" s="168"/>
      <c r="H70" s="168"/>
      <c r="I70" s="168"/>
      <c r="J70" s="168"/>
      <c r="K70" s="168"/>
    </row>
    <row r="71" spans="2:11" s="29" customFormat="1" ht="15.6" hidden="1" x14ac:dyDescent="0.3">
      <c r="B71" s="168"/>
      <c r="C71" s="168" t="s">
        <v>164</v>
      </c>
      <c r="D71" s="168"/>
      <c r="E71" s="168"/>
      <c r="F71" s="168"/>
      <c r="G71" s="168"/>
      <c r="H71" s="168"/>
      <c r="I71" s="168"/>
      <c r="J71" s="168"/>
      <c r="K71" s="168"/>
    </row>
    <row r="72" spans="2:11" s="29" customFormat="1" ht="15.6" hidden="1" x14ac:dyDescent="0.3">
      <c r="B72" s="168"/>
      <c r="C72" s="168" t="s">
        <v>168</v>
      </c>
      <c r="D72" s="168"/>
      <c r="E72" s="168"/>
      <c r="F72" s="168"/>
      <c r="G72" s="168"/>
      <c r="H72" s="168"/>
      <c r="I72" s="168"/>
      <c r="J72" s="168"/>
      <c r="K72" s="168"/>
    </row>
    <row r="73" spans="2:11" s="29" customFormat="1" ht="15.6" hidden="1" x14ac:dyDescent="0.3">
      <c r="B73" s="168"/>
      <c r="C73" s="168" t="s">
        <v>660</v>
      </c>
      <c r="D73" s="168"/>
      <c r="E73" s="168"/>
      <c r="F73" s="168"/>
      <c r="G73" s="168"/>
      <c r="H73" s="168"/>
      <c r="I73" s="168"/>
      <c r="J73" s="168"/>
      <c r="K73" s="168"/>
    </row>
    <row r="74" spans="2:11" s="29" customFormat="1" ht="15.6" hidden="1" x14ac:dyDescent="0.3">
      <c r="B74" s="168"/>
      <c r="C74" s="168" t="s">
        <v>609</v>
      </c>
      <c r="D74" s="168"/>
      <c r="E74" s="168"/>
      <c r="F74" s="168"/>
      <c r="G74" s="168"/>
      <c r="H74" s="168"/>
      <c r="I74" s="168"/>
      <c r="J74" s="168"/>
      <c r="K74" s="168"/>
    </row>
    <row r="75" spans="2:11" s="29" customFormat="1" ht="15.6" hidden="1" x14ac:dyDescent="0.3">
      <c r="B75" s="168"/>
      <c r="C75" s="168" t="s">
        <v>661</v>
      </c>
      <c r="D75" s="168"/>
      <c r="E75" s="168"/>
      <c r="F75" s="168"/>
      <c r="G75" s="168"/>
      <c r="H75" s="168"/>
      <c r="I75" s="168"/>
      <c r="J75" s="168"/>
      <c r="K75" s="168"/>
    </row>
    <row r="76" spans="2:11" s="29" customFormat="1" ht="15.6" hidden="1" x14ac:dyDescent="0.3">
      <c r="B76" s="168"/>
      <c r="C76" s="168" t="s">
        <v>662</v>
      </c>
      <c r="D76" s="168"/>
      <c r="E76" s="168"/>
      <c r="F76" s="168"/>
      <c r="G76" s="168"/>
      <c r="H76" s="168"/>
      <c r="I76" s="168"/>
      <c r="J76" s="168"/>
      <c r="K76" s="168"/>
    </row>
    <row r="77" spans="2:11" s="29" customFormat="1" ht="15.6" hidden="1" x14ac:dyDescent="0.3">
      <c r="B77" s="168"/>
      <c r="C77" s="168" t="s">
        <v>216</v>
      </c>
      <c r="D77" s="168"/>
      <c r="E77" s="168"/>
      <c r="F77" s="168"/>
      <c r="G77" s="168"/>
      <c r="H77" s="168"/>
      <c r="I77" s="168"/>
      <c r="J77" s="168"/>
      <c r="K77" s="168"/>
    </row>
    <row r="78" spans="2:11" s="29" customFormat="1" ht="15.6" hidden="1" x14ac:dyDescent="0.3">
      <c r="B78" s="168"/>
      <c r="C78" s="168" t="s">
        <v>663</v>
      </c>
      <c r="D78" s="168"/>
      <c r="E78" s="168"/>
      <c r="F78" s="168"/>
      <c r="G78" s="168"/>
      <c r="H78" s="168"/>
      <c r="I78" s="168"/>
      <c r="J78" s="168"/>
      <c r="K78" s="168"/>
    </row>
    <row r="79" spans="2:11" s="29" customFormat="1" ht="15.6" hidden="1" x14ac:dyDescent="0.3">
      <c r="B79" s="168"/>
      <c r="C79" s="168" t="s">
        <v>159</v>
      </c>
      <c r="D79" s="168"/>
      <c r="E79" s="168"/>
      <c r="F79" s="168"/>
      <c r="G79" s="168"/>
      <c r="H79" s="168"/>
      <c r="I79" s="168"/>
      <c r="J79" s="168"/>
      <c r="K79" s="168"/>
    </row>
    <row r="80" spans="2:11" s="29" customFormat="1" ht="15.6" hidden="1" x14ac:dyDescent="0.3">
      <c r="B80" s="168"/>
      <c r="C80" s="168" t="s">
        <v>664</v>
      </c>
      <c r="D80" s="168"/>
      <c r="E80" s="168"/>
      <c r="F80" s="168"/>
      <c r="G80" s="168"/>
      <c r="H80" s="168"/>
      <c r="I80" s="168"/>
      <c r="J80" s="168"/>
      <c r="K80" s="168"/>
    </row>
    <row r="81" spans="2:11" s="29" customFormat="1" ht="15.6" hidden="1" x14ac:dyDescent="0.3">
      <c r="B81" s="168"/>
      <c r="C81" s="168" t="s">
        <v>665</v>
      </c>
      <c r="D81" s="168"/>
      <c r="E81" s="168"/>
      <c r="F81" s="168"/>
      <c r="G81" s="168"/>
      <c r="H81" s="168"/>
      <c r="I81" s="168"/>
      <c r="J81" s="168"/>
      <c r="K81" s="168"/>
    </row>
    <row r="82" spans="2:11" s="29" customFormat="1" ht="15.6" hidden="1" x14ac:dyDescent="0.3">
      <c r="B82" s="168"/>
      <c r="C82" s="168" t="s">
        <v>666</v>
      </c>
      <c r="D82" s="168"/>
      <c r="E82" s="168"/>
      <c r="F82" s="168"/>
      <c r="G82" s="168"/>
      <c r="H82" s="168"/>
      <c r="I82" s="168"/>
      <c r="J82" s="168"/>
      <c r="K82" s="168"/>
    </row>
    <row r="83" spans="2:11" s="29" customFormat="1" ht="15.6" hidden="1" x14ac:dyDescent="0.3">
      <c r="B83" s="168"/>
      <c r="C83" s="168" t="s">
        <v>667</v>
      </c>
      <c r="D83" s="168"/>
      <c r="E83" s="168"/>
      <c r="F83" s="168"/>
      <c r="G83" s="168"/>
      <c r="H83" s="168"/>
      <c r="I83" s="168"/>
      <c r="J83" s="168"/>
      <c r="K83" s="168"/>
    </row>
    <row r="84" spans="2:11" s="29" customFormat="1" ht="15.6" hidden="1" x14ac:dyDescent="0.3">
      <c r="B84" s="168"/>
      <c r="C84" s="168" t="s">
        <v>171</v>
      </c>
      <c r="D84" s="168"/>
      <c r="E84" s="168"/>
      <c r="F84" s="168"/>
      <c r="G84" s="168"/>
      <c r="H84" s="168"/>
      <c r="I84" s="168"/>
      <c r="J84" s="168"/>
      <c r="K84" s="168"/>
    </row>
    <row r="85" spans="2:11" s="29" customFormat="1" ht="15.6" hidden="1" x14ac:dyDescent="0.3">
      <c r="B85" s="168"/>
      <c r="C85" s="168" t="s">
        <v>229</v>
      </c>
      <c r="D85" s="168"/>
      <c r="E85" s="168"/>
      <c r="F85" s="168"/>
      <c r="G85" s="168"/>
      <c r="H85" s="168"/>
      <c r="I85" s="168"/>
      <c r="J85" s="168"/>
      <c r="K85" s="168"/>
    </row>
    <row r="86" spans="2:11" s="29" customFormat="1" ht="15.6" hidden="1" x14ac:dyDescent="0.3">
      <c r="B86" s="168"/>
      <c r="C86" s="168" t="s">
        <v>198</v>
      </c>
      <c r="D86" s="168"/>
      <c r="E86" s="168"/>
      <c r="F86" s="168"/>
      <c r="G86" s="168"/>
      <c r="H86" s="168"/>
      <c r="I86" s="168"/>
      <c r="J86" s="168"/>
      <c r="K86" s="168"/>
    </row>
    <row r="87" spans="2:11" s="29" customFormat="1" ht="15.6" hidden="1" x14ac:dyDescent="0.3">
      <c r="B87" s="168"/>
      <c r="C87" s="168" t="s">
        <v>248</v>
      </c>
      <c r="D87" s="168"/>
      <c r="E87" s="168"/>
      <c r="F87" s="168"/>
      <c r="G87" s="168"/>
      <c r="H87" s="168"/>
      <c r="I87" s="168"/>
      <c r="J87" s="168"/>
      <c r="K87" s="168"/>
    </row>
    <row r="88" spans="2:11" s="29" customFormat="1" ht="15.6" hidden="1" x14ac:dyDescent="0.3">
      <c r="B88" s="168"/>
      <c r="C88" s="168" t="s">
        <v>668</v>
      </c>
      <c r="D88" s="168"/>
      <c r="E88" s="168"/>
      <c r="F88" s="168"/>
      <c r="G88" s="168"/>
      <c r="H88" s="168"/>
      <c r="I88" s="168"/>
      <c r="J88" s="168"/>
      <c r="K88" s="168"/>
    </row>
    <row r="89" spans="2:11" s="29" customFormat="1" ht="15.6" hidden="1" x14ac:dyDescent="0.3">
      <c r="B89" s="168"/>
      <c r="C89" s="168" t="s">
        <v>669</v>
      </c>
      <c r="D89" s="168"/>
      <c r="E89" s="168"/>
      <c r="F89" s="168"/>
      <c r="G89" s="168"/>
      <c r="H89" s="168"/>
      <c r="I89" s="168"/>
      <c r="J89" s="168"/>
      <c r="K89" s="168"/>
    </row>
    <row r="90" spans="2:11" s="29" customFormat="1" ht="15.6" hidden="1" x14ac:dyDescent="0.3">
      <c r="B90" s="168"/>
      <c r="C90" s="168" t="s">
        <v>191</v>
      </c>
      <c r="D90" s="168"/>
      <c r="E90" s="168"/>
      <c r="F90" s="168"/>
      <c r="G90" s="168"/>
      <c r="H90" s="168"/>
      <c r="I90" s="168"/>
      <c r="J90" s="168"/>
      <c r="K90" s="168"/>
    </row>
    <row r="91" spans="2:11" s="29" customFormat="1" ht="15.6" hidden="1" x14ac:dyDescent="0.3">
      <c r="B91" s="168"/>
      <c r="C91" s="168" t="s">
        <v>196</v>
      </c>
      <c r="D91" s="168"/>
      <c r="E91" s="168"/>
      <c r="F91" s="168"/>
      <c r="G91" s="168"/>
      <c r="H91" s="168"/>
      <c r="I91" s="168"/>
      <c r="J91" s="168"/>
      <c r="K91" s="168"/>
    </row>
    <row r="92" spans="2:11" s="29" customFormat="1" ht="15.6" hidden="1" x14ac:dyDescent="0.3">
      <c r="B92" s="168"/>
      <c r="C92" s="168" t="s">
        <v>600</v>
      </c>
      <c r="D92" s="168"/>
      <c r="E92" s="168"/>
      <c r="F92" s="168"/>
      <c r="G92" s="168"/>
      <c r="H92" s="168"/>
      <c r="I92" s="168"/>
      <c r="J92" s="168"/>
      <c r="K92" s="168"/>
    </row>
    <row r="93" spans="2:11" s="29" customFormat="1" ht="15.6" hidden="1" x14ac:dyDescent="0.3">
      <c r="B93" s="168"/>
      <c r="C93" s="168" t="s">
        <v>219</v>
      </c>
      <c r="D93" s="168"/>
      <c r="E93" s="168"/>
      <c r="F93" s="168"/>
      <c r="G93" s="168"/>
      <c r="H93" s="168"/>
      <c r="I93" s="168"/>
      <c r="J93" s="168"/>
      <c r="K93" s="168"/>
    </row>
    <row r="94" spans="2:11" s="29" customFormat="1" ht="15.6" hidden="1" x14ac:dyDescent="0.3">
      <c r="B94" s="168"/>
      <c r="C94" s="168" t="s">
        <v>218</v>
      </c>
      <c r="D94" s="168"/>
      <c r="E94" s="168"/>
      <c r="F94" s="168"/>
      <c r="G94" s="168"/>
      <c r="H94" s="168"/>
      <c r="I94" s="168"/>
      <c r="J94" s="168"/>
      <c r="K94" s="168"/>
    </row>
    <row r="95" spans="2:11" s="29" customFormat="1" ht="15.6" hidden="1" x14ac:dyDescent="0.3">
      <c r="B95" s="168"/>
      <c r="C95" s="168" t="s">
        <v>670</v>
      </c>
      <c r="D95" s="168"/>
      <c r="E95" s="168"/>
      <c r="F95" s="168"/>
      <c r="G95" s="168"/>
      <c r="H95" s="168"/>
      <c r="I95" s="168"/>
      <c r="J95" s="168"/>
      <c r="K95" s="168"/>
    </row>
    <row r="96" spans="2:11" s="29" customFormat="1" ht="15.6" hidden="1" x14ac:dyDescent="0.3">
      <c r="B96" s="168"/>
      <c r="C96" s="168" t="s">
        <v>671</v>
      </c>
      <c r="D96" s="168"/>
      <c r="E96" s="168"/>
      <c r="F96" s="168"/>
      <c r="G96" s="168"/>
      <c r="H96" s="168"/>
      <c r="I96" s="168"/>
      <c r="J96" s="168"/>
      <c r="K96" s="168"/>
    </row>
    <row r="97" spans="2:11" s="29" customFormat="1" ht="15.6" hidden="1" x14ac:dyDescent="0.3">
      <c r="B97" s="168"/>
      <c r="C97" s="168" t="s">
        <v>257</v>
      </c>
      <c r="D97" s="168"/>
      <c r="E97" s="168"/>
      <c r="F97" s="168"/>
      <c r="G97" s="168"/>
      <c r="H97" s="168"/>
      <c r="I97" s="168"/>
      <c r="J97" s="168"/>
      <c r="K97" s="168"/>
    </row>
    <row r="98" spans="2:11" s="29" customFormat="1" ht="15.6" hidden="1" x14ac:dyDescent="0.3">
      <c r="B98" s="168"/>
      <c r="C98" s="168" t="s">
        <v>672</v>
      </c>
      <c r="D98" s="168"/>
      <c r="E98" s="168"/>
      <c r="F98" s="168"/>
      <c r="G98" s="168"/>
      <c r="H98" s="168"/>
      <c r="I98" s="168"/>
      <c r="J98" s="168"/>
      <c r="K98" s="168"/>
    </row>
    <row r="99" spans="2:11" s="29" customFormat="1" ht="15.6" hidden="1" x14ac:dyDescent="0.3">
      <c r="B99" s="168"/>
      <c r="C99" s="168" t="s">
        <v>222</v>
      </c>
      <c r="D99" s="168"/>
      <c r="E99" s="168"/>
      <c r="F99" s="168"/>
      <c r="G99" s="168"/>
      <c r="H99" s="168"/>
      <c r="I99" s="168"/>
      <c r="J99" s="168"/>
      <c r="K99" s="168"/>
    </row>
    <row r="100" spans="2:11" s="29" customFormat="1" ht="15.6" hidden="1" x14ac:dyDescent="0.3">
      <c r="B100" s="168"/>
      <c r="C100" s="168" t="s">
        <v>673</v>
      </c>
      <c r="D100" s="168"/>
      <c r="E100" s="168"/>
      <c r="F100" s="168"/>
      <c r="G100" s="168"/>
      <c r="H100" s="168"/>
      <c r="I100" s="168"/>
      <c r="J100" s="168"/>
      <c r="K100" s="168"/>
    </row>
    <row r="101" spans="2:11" s="29" customFormat="1" ht="15.6" hidden="1" x14ac:dyDescent="0.3">
      <c r="B101" s="168"/>
      <c r="C101" s="168" t="s">
        <v>674</v>
      </c>
      <c r="D101" s="168"/>
      <c r="E101" s="168"/>
      <c r="F101" s="168"/>
      <c r="G101" s="168"/>
      <c r="H101" s="168"/>
      <c r="I101" s="168"/>
      <c r="J101" s="168"/>
      <c r="K101" s="168"/>
    </row>
    <row r="102" spans="2:11" s="29" customFormat="1" ht="15.6" hidden="1" x14ac:dyDescent="0.3">
      <c r="B102" s="168"/>
      <c r="C102" s="168" t="s">
        <v>256</v>
      </c>
      <c r="D102" s="168"/>
      <c r="E102" s="168"/>
      <c r="F102" s="168"/>
      <c r="G102" s="168"/>
      <c r="H102" s="168"/>
      <c r="I102" s="168"/>
      <c r="J102" s="168"/>
      <c r="K102" s="168"/>
    </row>
    <row r="103" spans="2:11" s="29" customFormat="1" ht="15.6" hidden="1" x14ac:dyDescent="0.3">
      <c r="B103" s="168"/>
      <c r="C103" s="168" t="s">
        <v>209</v>
      </c>
      <c r="D103" s="168"/>
      <c r="E103" s="168"/>
      <c r="F103" s="168"/>
      <c r="G103" s="168"/>
      <c r="H103" s="168"/>
      <c r="I103" s="168"/>
      <c r="J103" s="168"/>
      <c r="K103" s="168"/>
    </row>
    <row r="104" spans="2:11" s="29" customFormat="1" ht="15.6" hidden="1" x14ac:dyDescent="0.3">
      <c r="B104" s="168"/>
      <c r="C104" s="168" t="s">
        <v>675</v>
      </c>
      <c r="D104" s="168"/>
      <c r="E104" s="168"/>
      <c r="F104" s="168"/>
      <c r="G104" s="168"/>
      <c r="H104" s="168"/>
      <c r="I104" s="168"/>
      <c r="J104" s="168"/>
      <c r="K104" s="168"/>
    </row>
    <row r="105" spans="2:11" s="29" customFormat="1" ht="15.6" hidden="1" x14ac:dyDescent="0.3">
      <c r="B105" s="168"/>
      <c r="C105" s="168" t="s">
        <v>676</v>
      </c>
      <c r="D105" s="168"/>
      <c r="E105" s="168"/>
      <c r="F105" s="168"/>
      <c r="G105" s="168"/>
      <c r="H105" s="168"/>
      <c r="I105" s="168"/>
      <c r="J105" s="168"/>
      <c r="K105" s="168"/>
    </row>
    <row r="106" spans="2:11" s="29" customFormat="1" ht="15.6" hidden="1" x14ac:dyDescent="0.3">
      <c r="B106" s="168"/>
      <c r="C106" s="168" t="s">
        <v>233</v>
      </c>
      <c r="D106" s="168"/>
      <c r="E106" s="168"/>
      <c r="F106" s="168"/>
      <c r="G106" s="168"/>
      <c r="H106" s="168"/>
      <c r="I106" s="168"/>
      <c r="J106" s="168"/>
      <c r="K106" s="168"/>
    </row>
    <row r="107" spans="2:11" s="29" customFormat="1" ht="15.6" hidden="1" x14ac:dyDescent="0.3">
      <c r="B107" s="168"/>
      <c r="C107" s="168" t="s">
        <v>237</v>
      </c>
      <c r="D107" s="168"/>
      <c r="E107" s="168"/>
      <c r="F107" s="168"/>
      <c r="G107" s="168"/>
      <c r="H107" s="168"/>
      <c r="I107" s="168"/>
      <c r="J107" s="168"/>
      <c r="K107" s="168"/>
    </row>
    <row r="108" spans="2:11" s="29" customFormat="1" ht="15.6" hidden="1" x14ac:dyDescent="0.3">
      <c r="B108" s="168"/>
      <c r="C108" s="168" t="s">
        <v>206</v>
      </c>
      <c r="D108" s="168"/>
      <c r="E108" s="168"/>
      <c r="F108" s="168"/>
      <c r="G108" s="168"/>
      <c r="H108" s="168"/>
      <c r="I108" s="168"/>
      <c r="J108" s="168"/>
      <c r="K108" s="168"/>
    </row>
    <row r="109" spans="2:11" s="29" customFormat="1" ht="15.6" hidden="1" x14ac:dyDescent="0.3">
      <c r="B109" s="168"/>
      <c r="C109" s="168" t="s">
        <v>174</v>
      </c>
      <c r="D109" s="168"/>
      <c r="E109" s="168"/>
      <c r="F109" s="168"/>
      <c r="G109" s="168"/>
      <c r="H109" s="168"/>
      <c r="I109" s="168"/>
      <c r="J109" s="168"/>
      <c r="K109" s="168"/>
    </row>
    <row r="110" spans="2:11" s="29" customFormat="1" ht="15.6" hidden="1" x14ac:dyDescent="0.3">
      <c r="B110" s="168"/>
      <c r="C110" s="168" t="s">
        <v>243</v>
      </c>
      <c r="D110" s="168"/>
      <c r="E110" s="168"/>
      <c r="F110" s="168"/>
      <c r="G110" s="168"/>
      <c r="H110" s="168"/>
      <c r="I110" s="168"/>
      <c r="J110" s="168"/>
      <c r="K110" s="168"/>
    </row>
    <row r="111" spans="2:11" s="29" customFormat="1" ht="15.6" hidden="1" x14ac:dyDescent="0.3">
      <c r="B111" s="168"/>
      <c r="C111" s="168" t="s">
        <v>677</v>
      </c>
      <c r="D111" s="168"/>
      <c r="E111" s="168"/>
      <c r="F111" s="168"/>
      <c r="G111" s="168"/>
      <c r="H111" s="168"/>
      <c r="I111" s="168"/>
      <c r="J111" s="168"/>
      <c r="K111" s="168"/>
    </row>
    <row r="112" spans="2:11" s="29" customFormat="1" ht="15.6" hidden="1" x14ac:dyDescent="0.3">
      <c r="B112" s="168"/>
      <c r="C112" s="168" t="s">
        <v>678</v>
      </c>
      <c r="D112" s="168"/>
      <c r="E112" s="168"/>
      <c r="F112" s="168"/>
      <c r="G112" s="168"/>
      <c r="H112" s="168"/>
      <c r="I112" s="168"/>
      <c r="J112" s="168"/>
      <c r="K112" s="168"/>
    </row>
    <row r="113" spans="2:11" s="29" customFormat="1" ht="15.6" hidden="1" x14ac:dyDescent="0.3">
      <c r="B113" s="168"/>
      <c r="C113" s="168" t="s">
        <v>244</v>
      </c>
      <c r="D113" s="168"/>
      <c r="E113" s="168"/>
      <c r="F113" s="168"/>
      <c r="G113" s="168"/>
      <c r="H113" s="168"/>
      <c r="I113" s="168"/>
      <c r="J113" s="168"/>
      <c r="K113" s="168"/>
    </row>
    <row r="114" spans="2:11" s="29" customFormat="1" ht="15.6" hidden="1" x14ac:dyDescent="0.3">
      <c r="B114" s="168"/>
      <c r="C114" s="168" t="s">
        <v>679</v>
      </c>
      <c r="D114" s="168"/>
      <c r="E114" s="168"/>
      <c r="F114" s="168"/>
      <c r="G114" s="168"/>
      <c r="H114" s="168"/>
      <c r="I114" s="168"/>
      <c r="J114" s="168"/>
      <c r="K114" s="168"/>
    </row>
    <row r="115" spans="2:11" s="29" customFormat="1" ht="15.6" hidden="1" x14ac:dyDescent="0.3">
      <c r="B115" s="168"/>
      <c r="C115" s="168" t="s">
        <v>680</v>
      </c>
      <c r="D115" s="168"/>
      <c r="E115" s="168"/>
      <c r="F115" s="168"/>
      <c r="G115" s="168"/>
      <c r="H115" s="168"/>
      <c r="I115" s="168"/>
      <c r="J115" s="168"/>
      <c r="K115" s="168"/>
    </row>
    <row r="116" spans="2:11" s="29" customFormat="1" ht="15.6" hidden="1" x14ac:dyDescent="0.3">
      <c r="B116" s="168"/>
      <c r="C116" s="168" t="s">
        <v>681</v>
      </c>
      <c r="D116" s="168"/>
      <c r="E116" s="168"/>
      <c r="F116" s="168"/>
      <c r="G116" s="168"/>
      <c r="H116" s="168"/>
      <c r="I116" s="168"/>
      <c r="J116" s="168"/>
      <c r="K116" s="168"/>
    </row>
    <row r="117" spans="2:11" s="29" customFormat="1" ht="15.6" hidden="1" x14ac:dyDescent="0.3">
      <c r="B117" s="168"/>
      <c r="C117" s="168" t="s">
        <v>682</v>
      </c>
      <c r="D117" s="168"/>
      <c r="E117" s="168"/>
      <c r="F117" s="168"/>
      <c r="G117" s="168"/>
      <c r="H117" s="168"/>
      <c r="I117" s="168"/>
      <c r="J117" s="168"/>
      <c r="K117" s="168"/>
    </row>
    <row r="118" spans="2:11" s="29" customFormat="1" ht="15.6" hidden="1" x14ac:dyDescent="0.3">
      <c r="B118" s="168"/>
      <c r="C118" s="168" t="s">
        <v>684</v>
      </c>
      <c r="D118" s="168"/>
      <c r="E118" s="168"/>
      <c r="F118" s="168"/>
      <c r="G118" s="168"/>
      <c r="H118" s="168"/>
      <c r="I118" s="168"/>
      <c r="J118" s="168"/>
      <c r="K118" s="168"/>
    </row>
    <row r="119" spans="2:11" ht="30" customHeight="1" x14ac:dyDescent="0.3">
      <c r="B119" s="104"/>
      <c r="C119" s="40" t="str">
        <f>IFERROR(VLOOKUP(B119,Treespecies!$A$2:$D$178,2,0),"")</f>
        <v/>
      </c>
      <c r="D119" s="40"/>
      <c r="E119" s="40"/>
      <c r="F119" s="40"/>
      <c r="G119" s="40"/>
      <c r="H119" s="40"/>
      <c r="I119" s="37" t="s">
        <v>429</v>
      </c>
      <c r="J119" s="107"/>
      <c r="K119" s="41"/>
    </row>
    <row r="120" spans="2:11" ht="30" customHeight="1" x14ac:dyDescent="0.3">
      <c r="B120" s="105"/>
      <c r="C120" s="43" t="str">
        <f>IFERROR(VLOOKUP(B120,Treespecies!$A$2:$D$178,2,0),"")</f>
        <v/>
      </c>
      <c r="D120" s="43"/>
      <c r="E120" s="43"/>
      <c r="F120" s="43"/>
      <c r="G120" s="43"/>
      <c r="H120" s="43"/>
      <c r="I120" s="43" t="s">
        <v>429</v>
      </c>
      <c r="J120" s="108"/>
      <c r="K120" s="44"/>
    </row>
    <row r="121" spans="2:11" ht="30" customHeight="1" x14ac:dyDescent="0.3">
      <c r="B121" s="106"/>
      <c r="C121" s="37" t="str">
        <f>IFERROR(VLOOKUP(B121,Treespecies!$A$2:$D$178,2,0),"")</f>
        <v/>
      </c>
      <c r="D121" s="37"/>
      <c r="E121" s="37"/>
      <c r="F121" s="37"/>
      <c r="G121" s="37"/>
      <c r="H121" s="37"/>
      <c r="I121" s="37" t="s">
        <v>429</v>
      </c>
      <c r="J121" s="109"/>
      <c r="K121" s="46"/>
    </row>
    <row r="122" spans="2:11" ht="30" customHeight="1" x14ac:dyDescent="0.3">
      <c r="B122" s="42"/>
      <c r="C122" s="43" t="str">
        <f>IFERROR(VLOOKUP(B122,Treespecies!$A$2:$D$178,2,0),"")</f>
        <v/>
      </c>
      <c r="D122" s="43"/>
      <c r="E122" s="43"/>
      <c r="F122" s="43"/>
      <c r="G122" s="43"/>
      <c r="H122" s="43"/>
      <c r="I122" s="43" t="s">
        <v>429</v>
      </c>
      <c r="J122" s="43"/>
      <c r="K122" s="44"/>
    </row>
    <row r="123" spans="2:11" ht="30" customHeight="1" x14ac:dyDescent="0.3">
      <c r="B123" s="45"/>
      <c r="C123" s="47" t="str">
        <f>IFERROR(VLOOKUP(B123,Treespecies!$A$2:$D$178,2,0),"")</f>
        <v/>
      </c>
      <c r="D123" s="47"/>
      <c r="E123" s="47"/>
      <c r="F123" s="47"/>
      <c r="G123" s="47"/>
      <c r="H123" s="47"/>
      <c r="I123" s="37" t="s">
        <v>429</v>
      </c>
      <c r="J123" s="47"/>
      <c r="K123" s="46"/>
    </row>
    <row r="124" spans="2:11" ht="30" customHeight="1" x14ac:dyDescent="0.3">
      <c r="B124" s="42"/>
      <c r="C124" s="43" t="str">
        <f>IFERROR(VLOOKUP(B124,Treespecies!$A$2:$D$178,2,0),"")</f>
        <v/>
      </c>
      <c r="D124" s="43"/>
      <c r="E124" s="43"/>
      <c r="F124" s="43"/>
      <c r="G124" s="43"/>
      <c r="H124" s="43"/>
      <c r="I124" s="43" t="s">
        <v>429</v>
      </c>
      <c r="J124" s="43"/>
      <c r="K124" s="44"/>
    </row>
    <row r="125" spans="2:11" ht="30" customHeight="1" x14ac:dyDescent="0.3">
      <c r="B125" s="45"/>
      <c r="C125" s="37" t="str">
        <f>IFERROR(VLOOKUP(B125,Treespecies!$A$2:$D$178,2,0),"")</f>
        <v/>
      </c>
      <c r="D125" s="37"/>
      <c r="E125" s="37"/>
      <c r="F125" s="37"/>
      <c r="G125" s="37"/>
      <c r="H125" s="37"/>
      <c r="I125" s="37" t="s">
        <v>429</v>
      </c>
      <c r="J125" s="37"/>
      <c r="K125" s="46"/>
    </row>
    <row r="126" spans="2:11" ht="30" customHeight="1" x14ac:dyDescent="0.3">
      <c r="B126" s="42"/>
      <c r="C126" s="43" t="str">
        <f>IFERROR(VLOOKUP(B126,Treespecies!$A$2:$D$178,2,0),"")</f>
        <v/>
      </c>
      <c r="D126" s="43"/>
      <c r="E126" s="43"/>
      <c r="F126" s="43"/>
      <c r="G126" s="43"/>
      <c r="H126" s="43"/>
      <c r="I126" s="43" t="s">
        <v>429</v>
      </c>
      <c r="J126" s="43"/>
      <c r="K126" s="44"/>
    </row>
    <row r="127" spans="2:11" ht="30" customHeight="1" x14ac:dyDescent="0.3">
      <c r="B127" s="45"/>
      <c r="C127" s="37" t="str">
        <f>IFERROR(VLOOKUP(B127,Treespecies!$A$2:$D$178,2,0),"")</f>
        <v/>
      </c>
      <c r="D127" s="37"/>
      <c r="E127" s="37"/>
      <c r="F127" s="37"/>
      <c r="G127" s="37"/>
      <c r="H127" s="37"/>
      <c r="I127" s="37" t="s">
        <v>429</v>
      </c>
      <c r="J127" s="37"/>
      <c r="K127" s="46"/>
    </row>
    <row r="128" spans="2:11" ht="30" customHeight="1" x14ac:dyDescent="0.3">
      <c r="B128" s="42"/>
      <c r="C128" s="43" t="str">
        <f>IFERROR(VLOOKUP(B128,Treespecies!$A$2:$D$178,2,0),"")</f>
        <v/>
      </c>
      <c r="D128" s="43"/>
      <c r="E128" s="43"/>
      <c r="F128" s="43"/>
      <c r="G128" s="43"/>
      <c r="H128" s="43"/>
      <c r="I128" s="43" t="s">
        <v>429</v>
      </c>
      <c r="J128" s="43"/>
      <c r="K128" s="44"/>
    </row>
    <row r="129" spans="2:11" ht="30" customHeight="1" x14ac:dyDescent="0.3">
      <c r="B129" s="45"/>
      <c r="C129" s="37" t="str">
        <f>IFERROR(VLOOKUP(B129,Treespecies!$A$2:$D$178,2,0),"")</f>
        <v/>
      </c>
      <c r="D129" s="37"/>
      <c r="E129" s="37"/>
      <c r="F129" s="37"/>
      <c r="G129" s="37"/>
      <c r="H129" s="37"/>
      <c r="I129" s="37" t="s">
        <v>429</v>
      </c>
      <c r="J129" s="37"/>
      <c r="K129" s="46"/>
    </row>
    <row r="130" spans="2:11" ht="30" customHeight="1" x14ac:dyDescent="0.3">
      <c r="B130" s="42"/>
      <c r="C130" s="43" t="str">
        <f>IFERROR(VLOOKUP(B130,Treespecies!$A$2:$D$178,2,0),"")</f>
        <v/>
      </c>
      <c r="D130" s="43"/>
      <c r="E130" s="43"/>
      <c r="F130" s="43"/>
      <c r="G130" s="43"/>
      <c r="H130" s="43"/>
      <c r="I130" s="43" t="s">
        <v>429</v>
      </c>
      <c r="J130" s="43"/>
      <c r="K130" s="44"/>
    </row>
    <row r="131" spans="2:11" ht="30" customHeight="1" x14ac:dyDescent="0.3">
      <c r="B131" s="45"/>
      <c r="C131" s="37" t="str">
        <f>IFERROR(VLOOKUP(B131,Treespecies!$A$2:$D$178,2,0),"")</f>
        <v/>
      </c>
      <c r="D131" s="37"/>
      <c r="E131" s="37"/>
      <c r="F131" s="37"/>
      <c r="G131" s="37"/>
      <c r="H131" s="37"/>
      <c r="I131" s="37" t="s">
        <v>429</v>
      </c>
      <c r="J131" s="37"/>
      <c r="K131" s="46"/>
    </row>
    <row r="132" spans="2:11" ht="30" customHeight="1" x14ac:dyDescent="0.3">
      <c r="B132" s="42"/>
      <c r="C132" s="43" t="str">
        <f>IFERROR(VLOOKUP(B132,Treespecies!$A$2:$D$178,2,0),"")</f>
        <v/>
      </c>
      <c r="D132" s="43"/>
      <c r="E132" s="43"/>
      <c r="F132" s="43"/>
      <c r="G132" s="43"/>
      <c r="H132" s="43"/>
      <c r="I132" s="43" t="s">
        <v>429</v>
      </c>
      <c r="J132" s="43"/>
      <c r="K132" s="44"/>
    </row>
    <row r="133" spans="2:11" ht="30" customHeight="1" x14ac:dyDescent="0.3">
      <c r="B133" s="45"/>
      <c r="C133" s="37" t="str">
        <f>IFERROR(VLOOKUP(B133,Treespecies!$A$2:$D$178,2,0),"")</f>
        <v/>
      </c>
      <c r="D133" s="37"/>
      <c r="E133" s="37"/>
      <c r="F133" s="37"/>
      <c r="G133" s="37"/>
      <c r="H133" s="37"/>
      <c r="I133" s="37" t="s">
        <v>429</v>
      </c>
      <c r="J133" s="37"/>
      <c r="K133" s="46"/>
    </row>
    <row r="134" spans="2:11" ht="30" customHeight="1" x14ac:dyDescent="0.3">
      <c r="B134" s="42"/>
      <c r="C134" s="43" t="str">
        <f>IFERROR(VLOOKUP(B134,Treespecies!$A$2:$D$178,2,0),"")</f>
        <v/>
      </c>
      <c r="D134" s="43"/>
      <c r="E134" s="43"/>
      <c r="F134" s="43"/>
      <c r="G134" s="43"/>
      <c r="H134" s="43"/>
      <c r="I134" s="43" t="s">
        <v>429</v>
      </c>
      <c r="J134" s="43"/>
      <c r="K134" s="44"/>
    </row>
    <row r="135" spans="2:11" ht="30" customHeight="1" x14ac:dyDescent="0.3">
      <c r="B135" s="45"/>
      <c r="C135" s="37" t="str">
        <f>IFERROR(VLOOKUP(B135,Treespecies!$A$2:$D$178,2,0),"")</f>
        <v/>
      </c>
      <c r="D135" s="37"/>
      <c r="E135" s="37"/>
      <c r="F135" s="37"/>
      <c r="G135" s="37"/>
      <c r="H135" s="37"/>
      <c r="I135" s="37" t="s">
        <v>429</v>
      </c>
      <c r="J135" s="37"/>
      <c r="K135" s="46"/>
    </row>
    <row r="136" spans="2:11" ht="30" customHeight="1" x14ac:dyDescent="0.3">
      <c r="B136" s="42"/>
      <c r="C136" s="43" t="str">
        <f>IFERROR(VLOOKUP(B136,Treespecies!$A$2:$D$178,2,0),"")</f>
        <v/>
      </c>
      <c r="D136" s="43"/>
      <c r="E136" s="43"/>
      <c r="F136" s="43"/>
      <c r="G136" s="43"/>
      <c r="H136" s="43"/>
      <c r="I136" s="43" t="s">
        <v>429</v>
      </c>
      <c r="J136" s="43"/>
      <c r="K136" s="44"/>
    </row>
    <row r="137" spans="2:11" ht="30" customHeight="1" x14ac:dyDescent="0.3">
      <c r="B137" s="45"/>
      <c r="C137" s="37" t="str">
        <f>IFERROR(VLOOKUP(B137,Treespecies!$A$2:$D$178,2,0),"")</f>
        <v/>
      </c>
      <c r="D137" s="37"/>
      <c r="E137" s="37"/>
      <c r="F137" s="37"/>
      <c r="G137" s="37"/>
      <c r="H137" s="37"/>
      <c r="I137" s="37" t="s">
        <v>429</v>
      </c>
      <c r="J137" s="37"/>
      <c r="K137" s="46"/>
    </row>
    <row r="138" spans="2:11" ht="30" customHeight="1" x14ac:dyDescent="0.3">
      <c r="B138" s="42"/>
      <c r="C138" s="43" t="str">
        <f>IFERROR(VLOOKUP(B138,Treespecies!$A$2:$D$178,2,0),"")</f>
        <v/>
      </c>
      <c r="D138" s="43"/>
      <c r="E138" s="43"/>
      <c r="F138" s="43"/>
      <c r="G138" s="43"/>
      <c r="H138" s="43"/>
      <c r="I138" s="43" t="s">
        <v>429</v>
      </c>
      <c r="J138" s="43"/>
      <c r="K138" s="44"/>
    </row>
    <row r="139" spans="2:11" ht="30" customHeight="1" x14ac:dyDescent="0.3">
      <c r="B139" s="45"/>
      <c r="C139" s="37" t="str">
        <f>IFERROR(VLOOKUP(B139,Treespecies!$A$2:$D$178,2,0),"")</f>
        <v/>
      </c>
      <c r="D139" s="37"/>
      <c r="E139" s="37"/>
      <c r="F139" s="37"/>
      <c r="G139" s="37"/>
      <c r="H139" s="37"/>
      <c r="I139" s="37" t="s">
        <v>429</v>
      </c>
      <c r="J139" s="37"/>
      <c r="K139" s="46"/>
    </row>
    <row r="140" spans="2:11" ht="30" customHeight="1" x14ac:dyDescent="0.3">
      <c r="B140" s="42"/>
      <c r="C140" s="43" t="str">
        <f>IFERROR(VLOOKUP(B140,Treespecies!$A$2:$D$178,2,0),"")</f>
        <v/>
      </c>
      <c r="D140" s="43"/>
      <c r="E140" s="43"/>
      <c r="F140" s="43"/>
      <c r="G140" s="43"/>
      <c r="H140" s="43"/>
      <c r="I140" s="43" t="s">
        <v>429</v>
      </c>
      <c r="J140" s="43"/>
      <c r="K140" s="44"/>
    </row>
    <row r="141" spans="2:11" ht="30" customHeight="1" x14ac:dyDescent="0.3">
      <c r="B141" s="45"/>
      <c r="C141" s="37" t="str">
        <f>IFERROR(VLOOKUP(B141,Treespecies!$A$2:$D$178,2,0),"")</f>
        <v/>
      </c>
      <c r="D141" s="37"/>
      <c r="E141" s="37"/>
      <c r="F141" s="37"/>
      <c r="G141" s="37"/>
      <c r="H141" s="37"/>
      <c r="I141" s="37" t="s">
        <v>429</v>
      </c>
      <c r="J141" s="37"/>
      <c r="K141" s="46"/>
    </row>
    <row r="142" spans="2:11" ht="30" customHeight="1" x14ac:dyDescent="0.3">
      <c r="B142" s="42"/>
      <c r="C142" s="43" t="str">
        <f>IFERROR(VLOOKUP(B142,Treespecies!$A$2:$D$178,2,0),"")</f>
        <v/>
      </c>
      <c r="D142" s="43"/>
      <c r="E142" s="43"/>
      <c r="F142" s="43"/>
      <c r="G142" s="43"/>
      <c r="H142" s="43"/>
      <c r="I142" s="43" t="s">
        <v>429</v>
      </c>
      <c r="J142" s="43"/>
      <c r="K142" s="44"/>
    </row>
    <row r="143" spans="2:11" ht="30" customHeight="1" x14ac:dyDescent="0.3">
      <c r="B143" s="55"/>
      <c r="C143" s="38" t="str">
        <f>IFERROR(VLOOKUP(B143,Treespecies!$A$2:$D$178,2,0),"")</f>
        <v/>
      </c>
      <c r="D143" s="38"/>
      <c r="E143" s="48"/>
      <c r="F143" s="48"/>
      <c r="G143" s="48"/>
      <c r="H143" s="48"/>
      <c r="I143" s="48" t="s">
        <v>429</v>
      </c>
      <c r="J143" s="48"/>
      <c r="K143" s="49"/>
    </row>
    <row r="144" spans="2:11" x14ac:dyDescent="0.3">
      <c r="B144" s="53"/>
      <c r="C144" s="53"/>
      <c r="D144" s="56"/>
      <c r="E144" s="54"/>
      <c r="F144" s="54"/>
      <c r="G144" s="54"/>
      <c r="H144" s="54"/>
      <c r="I144" s="54"/>
      <c r="J144" s="54"/>
      <c r="K144" s="54"/>
    </row>
    <row r="145" spans="2:15" ht="60" customHeight="1" x14ac:dyDescent="0.3">
      <c r="B145" s="74" t="s">
        <v>424</v>
      </c>
      <c r="C145" s="158"/>
      <c r="D145" s="181"/>
      <c r="E145" s="182"/>
      <c r="F145" s="182"/>
      <c r="G145" s="182"/>
      <c r="H145" s="182"/>
      <c r="I145" s="182"/>
      <c r="J145" s="182"/>
      <c r="K145" s="182"/>
    </row>
    <row r="146" spans="2:15" x14ac:dyDescent="0.3">
      <c r="B146" s="30"/>
      <c r="C146" s="30"/>
      <c r="D146" s="58"/>
      <c r="E146" s="31"/>
      <c r="F146" s="31"/>
      <c r="G146" s="31"/>
      <c r="H146" s="31"/>
      <c r="I146" s="31"/>
      <c r="J146" s="31"/>
      <c r="K146" s="31"/>
    </row>
    <row r="147" spans="2:15" s="32" customFormat="1" ht="34.950000000000003" customHeight="1" x14ac:dyDescent="0.3">
      <c r="B147" s="175" t="s">
        <v>400</v>
      </c>
      <c r="C147" s="175"/>
      <c r="D147" s="175"/>
      <c r="E147" s="175"/>
      <c r="F147" s="175"/>
      <c r="G147" s="175"/>
      <c r="H147" s="175"/>
      <c r="I147" s="175"/>
      <c r="J147" s="175"/>
      <c r="K147" s="175"/>
    </row>
    <row r="148" spans="2:15" s="32" customFormat="1" ht="34.950000000000003" customHeight="1" x14ac:dyDescent="0.3">
      <c r="B148" s="74" t="s">
        <v>622</v>
      </c>
      <c r="C148" s="158"/>
      <c r="D148" s="184" t="s">
        <v>623</v>
      </c>
      <c r="E148" s="185"/>
      <c r="F148" s="185"/>
      <c r="G148" s="185"/>
      <c r="H148" s="185"/>
      <c r="I148" s="185"/>
      <c r="J148" s="185"/>
      <c r="K148" s="185"/>
    </row>
    <row r="149" spans="2:15" ht="40.200000000000003" customHeight="1" x14ac:dyDescent="0.3">
      <c r="B149" s="75" t="s">
        <v>26</v>
      </c>
      <c r="C149" s="154"/>
      <c r="D149" s="178" t="s">
        <v>607</v>
      </c>
      <c r="E149" s="179"/>
      <c r="F149" s="179"/>
      <c r="G149" s="179"/>
      <c r="H149" s="179"/>
      <c r="I149" s="179"/>
      <c r="J149" s="179"/>
      <c r="K149" s="179"/>
    </row>
    <row r="150" spans="2:15" ht="40.200000000000003" customHeight="1" x14ac:dyDescent="0.3">
      <c r="B150" s="74" t="s">
        <v>134</v>
      </c>
      <c r="C150" s="158"/>
      <c r="D150" s="178" t="s">
        <v>619</v>
      </c>
      <c r="E150" s="179"/>
      <c r="F150" s="179"/>
      <c r="G150" s="179"/>
      <c r="H150" s="179"/>
      <c r="I150" s="179"/>
      <c r="J150" s="179"/>
      <c r="K150" s="179"/>
    </row>
    <row r="151" spans="2:15" ht="40.200000000000003" customHeight="1" x14ac:dyDescent="0.3">
      <c r="B151" s="75" t="s">
        <v>27</v>
      </c>
      <c r="C151" s="154"/>
      <c r="D151" s="84"/>
      <c r="E151" s="83"/>
      <c r="F151" s="73"/>
      <c r="G151" s="73"/>
      <c r="H151" s="73"/>
      <c r="I151" s="73"/>
      <c r="J151" s="73"/>
      <c r="K151" s="73"/>
    </row>
    <row r="152" spans="2:15" ht="40.200000000000003" customHeight="1" x14ac:dyDescent="0.3">
      <c r="B152" s="75" t="s">
        <v>416</v>
      </c>
      <c r="C152" s="154"/>
      <c r="D152" s="84"/>
      <c r="E152" s="85"/>
      <c r="F152" s="73"/>
      <c r="G152" s="73"/>
      <c r="H152" s="73"/>
      <c r="I152" s="73"/>
      <c r="J152" s="73"/>
      <c r="K152" s="73"/>
    </row>
    <row r="153" spans="2:15" ht="40.200000000000003" customHeight="1" x14ac:dyDescent="0.3">
      <c r="B153" s="79" t="s">
        <v>424</v>
      </c>
      <c r="C153" s="159"/>
      <c r="D153" s="103"/>
      <c r="E153" s="81"/>
      <c r="F153" s="81"/>
      <c r="G153" s="81"/>
      <c r="H153" s="81"/>
      <c r="I153" s="81"/>
      <c r="J153" s="81"/>
      <c r="K153" s="81"/>
    </row>
    <row r="154" spans="2:15" x14ac:dyDescent="0.3">
      <c r="B154" s="30"/>
      <c r="C154" s="30"/>
      <c r="D154" s="62"/>
      <c r="E154" s="34"/>
      <c r="F154" s="34"/>
      <c r="G154" s="34"/>
      <c r="H154" s="31"/>
      <c r="I154" s="31"/>
      <c r="J154" s="31"/>
      <c r="K154" s="31"/>
    </row>
    <row r="155" spans="2:15" s="32" customFormat="1" ht="34.950000000000003" customHeight="1" x14ac:dyDescent="0.3">
      <c r="B155" s="175" t="s">
        <v>28</v>
      </c>
      <c r="C155" s="175"/>
      <c r="D155" s="175"/>
      <c r="E155" s="175"/>
      <c r="F155" s="175"/>
      <c r="G155" s="175"/>
      <c r="H155" s="175"/>
      <c r="I155" s="175"/>
      <c r="J155" s="175"/>
      <c r="K155" s="175"/>
    </row>
    <row r="156" spans="2:15" x14ac:dyDescent="0.3">
      <c r="B156" s="36"/>
      <c r="C156" s="36"/>
      <c r="D156" s="36"/>
      <c r="E156" s="36"/>
      <c r="F156" s="36"/>
      <c r="G156" s="36"/>
      <c r="H156" s="36"/>
      <c r="I156" s="31"/>
      <c r="J156" s="31"/>
      <c r="K156" s="31"/>
    </row>
    <row r="157" spans="2:15" ht="14.4" customHeight="1" x14ac:dyDescent="0.3">
      <c r="B157" s="173" t="s">
        <v>435</v>
      </c>
      <c r="C157" s="173"/>
      <c r="D157" s="174"/>
      <c r="E157" s="174"/>
      <c r="F157" s="174"/>
      <c r="G157" s="174"/>
      <c r="H157" s="174"/>
      <c r="I157" s="174"/>
      <c r="J157" s="174"/>
      <c r="K157" s="174"/>
    </row>
    <row r="158" spans="2:15" x14ac:dyDescent="0.3">
      <c r="B158" s="36"/>
      <c r="C158" s="36"/>
      <c r="D158" s="36"/>
      <c r="E158" s="36"/>
      <c r="F158" s="36"/>
      <c r="G158" s="36"/>
      <c r="H158" s="36"/>
      <c r="I158" s="31"/>
      <c r="J158" s="31"/>
      <c r="K158" s="31"/>
    </row>
    <row r="159" spans="2:15" ht="40.200000000000003" customHeight="1" x14ac:dyDescent="0.3">
      <c r="B159" s="50" t="s">
        <v>29</v>
      </c>
      <c r="C159" s="51"/>
      <c r="D159" s="51" t="s">
        <v>30</v>
      </c>
      <c r="E159" s="51" t="s">
        <v>31</v>
      </c>
      <c r="F159" s="51"/>
      <c r="G159" s="51"/>
      <c r="H159" s="131" t="s">
        <v>32</v>
      </c>
      <c r="I159" s="183" t="s">
        <v>423</v>
      </c>
      <c r="J159" s="183"/>
      <c r="K159" s="183"/>
      <c r="M159" s="132"/>
      <c r="N159" s="132"/>
      <c r="O159" s="132"/>
    </row>
    <row r="160" spans="2:15" ht="30" customHeight="1" x14ac:dyDescent="0.3">
      <c r="B160" s="110" t="s">
        <v>411</v>
      </c>
      <c r="C160" s="160"/>
      <c r="D160" s="111" t="s">
        <v>411</v>
      </c>
      <c r="E160" s="111" t="s">
        <v>411</v>
      </c>
      <c r="F160" s="97">
        <f>IF(E160="","",(IFERROR(VLOOKUP(E160,'Data validation &amp; Calc'!$A$29:$B$33,2,0),1)+IFERROR(VLOOKUP(D160,'Data validation &amp; Calc'!$A$24:$B$25,2,0),1)+IFERROR(VLOOKUP(B160,'Data validation &amp; Calc'!$A$18:$B$20,2,0),1)))</f>
        <v>3</v>
      </c>
      <c r="G160" s="133" t="b">
        <f>IF(H160&lt;&gt;"",ISNUMBER(H160),"")</f>
        <v>1</v>
      </c>
      <c r="H160" s="136">
        <v>0</v>
      </c>
      <c r="I160" s="146"/>
      <c r="J160" s="146"/>
      <c r="K160" s="150"/>
    </row>
    <row r="161" spans="2:11" ht="30" customHeight="1" x14ac:dyDescent="0.3">
      <c r="B161" s="66"/>
      <c r="C161" s="161"/>
      <c r="D161" s="60"/>
      <c r="E161" s="60"/>
      <c r="F161" s="97" t="str">
        <f>IF(E161="","",(IFERROR(VLOOKUP(E161,'Data validation &amp; Calc'!$A$29:$B$33,2,0),1)+IFERROR(VLOOKUP(D161,'Data validation &amp; Calc'!$A$24:$B$25,2,0),1)+IFERROR(VLOOKUP(B161,'Data validation &amp; Calc'!$A$18:$B$20,2,0),1)))</f>
        <v/>
      </c>
      <c r="G161" s="133" t="str">
        <f>IF(H161&lt;&gt;"",ISNUMBER(H161),"")</f>
        <v/>
      </c>
      <c r="H161" s="135"/>
      <c r="I161" s="147"/>
      <c r="J161" s="147"/>
      <c r="K161" s="151"/>
    </row>
    <row r="162" spans="2:11" ht="30" customHeight="1" x14ac:dyDescent="0.3">
      <c r="B162" s="67"/>
      <c r="C162" s="162"/>
      <c r="D162" s="61"/>
      <c r="E162" s="61"/>
      <c r="F162" s="97" t="str">
        <f>IF(E162="","",(IFERROR(VLOOKUP(E162,'Data validation &amp; Calc'!$A$29:$B$33,2,0),1)+IFERROR(VLOOKUP(D162,'Data validation &amp; Calc'!$A$24:$B$25,2,0),1)+IFERROR(VLOOKUP(B162,'Data validation &amp; Calc'!$A$18:$B$20,2,0),1)))</f>
        <v/>
      </c>
      <c r="G162" s="133" t="str">
        <f>IF(H162&lt;&gt;"",ISNUMBER(H162),"")</f>
        <v/>
      </c>
      <c r="H162" s="134"/>
      <c r="I162" s="148"/>
      <c r="J162" s="148"/>
      <c r="K162" s="152"/>
    </row>
    <row r="163" spans="2:11" ht="30" customHeight="1" x14ac:dyDescent="0.3">
      <c r="B163" s="66"/>
      <c r="C163" s="161"/>
      <c r="D163" s="60"/>
      <c r="E163" s="60"/>
      <c r="F163" s="97" t="str">
        <f>IF(E163="","",(IFERROR(VLOOKUP(E163,'Data validation &amp; Calc'!$A$29:$B$33,2,0),1)+IFERROR(VLOOKUP(D163,'Data validation &amp; Calc'!$A$24:$B$25,2,0),1)+IFERROR(VLOOKUP(B163,'Data validation &amp; Calc'!$A$18:$B$20,2,0),1)))</f>
        <v/>
      </c>
      <c r="G163" s="133" t="str">
        <f t="shared" ref="G163:G165" si="1">IF(H163&lt;&gt;"",ISNUMBER(H163),"")</f>
        <v/>
      </c>
      <c r="H163" s="135"/>
      <c r="I163" s="147"/>
      <c r="J163" s="147"/>
      <c r="K163" s="151"/>
    </row>
    <row r="164" spans="2:11" ht="30" customHeight="1" x14ac:dyDescent="0.3">
      <c r="B164" s="67"/>
      <c r="C164" s="162"/>
      <c r="D164" s="61"/>
      <c r="E164" s="64"/>
      <c r="F164" s="97" t="str">
        <f>IF(E164="","",(IFERROR(VLOOKUP(E164,'Data validation &amp; Calc'!$A$29:$B$33,2,0),1)+IFERROR(VLOOKUP(D164,'Data validation &amp; Calc'!$A$24:$B$25,2,0),1)+IFERROR(VLOOKUP(B164,'Data validation &amp; Calc'!$A$18:$B$20,2,0),1)))</f>
        <v/>
      </c>
      <c r="G164" s="133" t="str">
        <f t="shared" si="1"/>
        <v/>
      </c>
      <c r="H164" s="134"/>
      <c r="I164" s="148"/>
      <c r="J164" s="148"/>
      <c r="K164" s="152"/>
    </row>
    <row r="165" spans="2:11" ht="30" customHeight="1" x14ac:dyDescent="0.3">
      <c r="B165" s="68"/>
      <c r="C165" s="163"/>
      <c r="D165" s="63"/>
      <c r="E165" s="63"/>
      <c r="F165" s="137" t="str">
        <f>IF(E165="","",(IFERROR(VLOOKUP(E165,'Data validation &amp; Calc'!$A$29:$B$33,2,0),1)+IFERROR(VLOOKUP(D165,'Data validation &amp; Calc'!$A$24:$B$25,2,0),1)+IFERROR(VLOOKUP(B165,'Data validation &amp; Calc'!$A$18:$B$20,2,0),1)))</f>
        <v/>
      </c>
      <c r="G165" s="138" t="str">
        <f t="shared" si="1"/>
        <v/>
      </c>
      <c r="H165" s="139"/>
      <c r="I165" s="149"/>
      <c r="J165" s="149"/>
      <c r="K165" s="153"/>
    </row>
    <row r="166" spans="2:11" ht="14.4" customHeight="1" x14ac:dyDescent="0.3">
      <c r="B166" s="30"/>
      <c r="C166" s="30"/>
      <c r="D166" s="58"/>
      <c r="E166" s="31"/>
      <c r="F166" s="31"/>
      <c r="G166" s="31"/>
      <c r="H166" s="31"/>
      <c r="I166" s="31"/>
      <c r="J166" s="31"/>
      <c r="K166" s="31"/>
    </row>
    <row r="167" spans="2:11" ht="30" customHeight="1" x14ac:dyDescent="0.3">
      <c r="B167" s="75" t="s">
        <v>657</v>
      </c>
      <c r="C167" s="154"/>
      <c r="D167" s="117" t="s">
        <v>658</v>
      </c>
      <c r="E167" s="82"/>
      <c r="F167" s="82"/>
      <c r="G167" s="82"/>
      <c r="H167" s="82"/>
      <c r="I167" s="82"/>
      <c r="J167" s="82"/>
      <c r="K167" s="82"/>
    </row>
    <row r="168" spans="2:11" x14ac:dyDescent="0.3">
      <c r="B168" s="30"/>
      <c r="C168" s="30"/>
      <c r="D168" s="58"/>
      <c r="E168" s="31"/>
      <c r="F168" s="31"/>
      <c r="G168" s="31"/>
      <c r="H168" s="31"/>
      <c r="I168" s="31"/>
      <c r="J168" s="31"/>
      <c r="K168" s="31"/>
    </row>
    <row r="169" spans="2:11" ht="40.200000000000003" customHeight="1" x14ac:dyDescent="0.3">
      <c r="B169" s="50" t="s">
        <v>33</v>
      </c>
      <c r="C169" s="51"/>
      <c r="D169" s="51" t="s">
        <v>422</v>
      </c>
      <c r="E169" s="183" t="s">
        <v>423</v>
      </c>
      <c r="F169" s="183"/>
      <c r="G169" s="183"/>
      <c r="H169" s="183"/>
      <c r="I169" s="183"/>
      <c r="J169" s="183"/>
      <c r="K169" s="183"/>
    </row>
    <row r="170" spans="2:11" ht="30" customHeight="1" x14ac:dyDescent="0.3">
      <c r="B170" s="142" t="s">
        <v>34</v>
      </c>
      <c r="C170" s="164"/>
      <c r="D170" s="143">
        <v>0</v>
      </c>
      <c r="E170" s="112"/>
      <c r="F170" s="91"/>
      <c r="G170" s="91" t="b">
        <f>IF(D170&lt;&gt;"",ISNUMBER(D170),"")</f>
        <v>1</v>
      </c>
      <c r="H170" s="91"/>
      <c r="I170" s="91"/>
      <c r="J170" s="91"/>
      <c r="K170" s="92"/>
    </row>
    <row r="171" spans="2:11" ht="30" customHeight="1" x14ac:dyDescent="0.3">
      <c r="B171" s="66" t="s">
        <v>35</v>
      </c>
      <c r="C171" s="165"/>
      <c r="D171" s="129">
        <v>0</v>
      </c>
      <c r="E171" s="113"/>
      <c r="F171" s="93"/>
      <c r="G171" s="95" t="b">
        <f t="shared" ref="G171:G173" si="2">IF(D171&lt;&gt;"",ISNUMBER(D171),"")</f>
        <v>1</v>
      </c>
      <c r="H171" s="93"/>
      <c r="I171" s="93"/>
      <c r="J171" s="93"/>
      <c r="K171" s="94"/>
    </row>
    <row r="172" spans="2:11" ht="30" customHeight="1" x14ac:dyDescent="0.3">
      <c r="B172" s="67" t="s">
        <v>36</v>
      </c>
      <c r="C172" s="166"/>
      <c r="D172" s="130">
        <v>0</v>
      </c>
      <c r="E172" s="114"/>
      <c r="F172" s="95"/>
      <c r="G172" s="95" t="b">
        <f t="shared" si="2"/>
        <v>1</v>
      </c>
      <c r="H172" s="95"/>
      <c r="I172" s="95"/>
      <c r="J172" s="95"/>
      <c r="K172" s="96"/>
    </row>
    <row r="173" spans="2:11" ht="30" customHeight="1" x14ac:dyDescent="0.3">
      <c r="B173" s="68" t="s">
        <v>37</v>
      </c>
      <c r="C173" s="163"/>
      <c r="D173" s="115">
        <v>0</v>
      </c>
      <c r="E173" s="144"/>
      <c r="F173" s="140"/>
      <c r="G173" s="145" t="b">
        <f t="shared" si="2"/>
        <v>1</v>
      </c>
      <c r="H173" s="140"/>
      <c r="I173" s="140"/>
      <c r="J173" s="140"/>
      <c r="K173" s="141"/>
    </row>
    <row r="174" spans="2:11" x14ac:dyDescent="0.3">
      <c r="B174" s="30"/>
      <c r="C174" s="30"/>
      <c r="D174" s="58"/>
      <c r="E174" s="31"/>
      <c r="F174" s="31"/>
      <c r="G174" s="31"/>
      <c r="H174" s="31"/>
      <c r="I174" s="31"/>
      <c r="J174" s="31"/>
      <c r="K174" s="31"/>
    </row>
    <row r="175" spans="2:11" s="32" customFormat="1" ht="34.950000000000003" customHeight="1" x14ac:dyDescent="0.3">
      <c r="B175" s="175" t="s">
        <v>401</v>
      </c>
      <c r="C175" s="175"/>
      <c r="D175" s="175"/>
      <c r="E175" s="175"/>
      <c r="F175" s="175"/>
      <c r="G175" s="175"/>
      <c r="H175" s="175"/>
      <c r="I175" s="175"/>
      <c r="J175" s="175"/>
      <c r="K175" s="175"/>
    </row>
    <row r="176" spans="2:11" ht="40.200000000000003" customHeight="1" x14ac:dyDescent="0.3">
      <c r="B176" s="74" t="s">
        <v>604</v>
      </c>
      <c r="C176" s="158"/>
      <c r="D176" s="116"/>
      <c r="E176" s="72" t="s">
        <v>605</v>
      </c>
      <c r="F176" s="72"/>
      <c r="G176" s="72" t="str">
        <f>IF(D176&lt;&gt;"",ISNUMBER(D176),"")</f>
        <v/>
      </c>
      <c r="H176" s="72"/>
      <c r="I176" s="72"/>
      <c r="J176" s="72"/>
      <c r="K176" s="72"/>
    </row>
    <row r="177" spans="2:11" ht="60" customHeight="1" x14ac:dyDescent="0.3">
      <c r="B177" s="75" t="s">
        <v>529</v>
      </c>
      <c r="C177" s="154"/>
      <c r="D177" s="117"/>
      <c r="E177" s="73" t="s">
        <v>606</v>
      </c>
      <c r="F177" s="73"/>
      <c r="G177" s="72" t="str">
        <f t="shared" ref="G177:G178" si="3">IF(D177&lt;&gt;"",ISNUMBER(D177),"")</f>
        <v/>
      </c>
      <c r="H177" s="73"/>
      <c r="I177" s="73"/>
      <c r="J177" s="73"/>
      <c r="K177" s="73"/>
    </row>
    <row r="178" spans="2:11" ht="40.200000000000003" customHeight="1" x14ac:dyDescent="0.3">
      <c r="B178" s="75" t="s">
        <v>39</v>
      </c>
      <c r="C178" s="154"/>
      <c r="D178" s="118"/>
      <c r="E178" s="73"/>
      <c r="F178" s="73"/>
      <c r="G178" s="72" t="str">
        <f t="shared" si="3"/>
        <v/>
      </c>
      <c r="H178" s="73"/>
      <c r="I178" s="73"/>
      <c r="J178" s="73"/>
      <c r="K178" s="73"/>
    </row>
    <row r="179" spans="2:11" ht="40.200000000000003" customHeight="1" x14ac:dyDescent="0.3">
      <c r="B179" s="75" t="s">
        <v>528</v>
      </c>
      <c r="C179" s="154"/>
      <c r="D179" s="117"/>
      <c r="E179" s="73"/>
      <c r="F179" s="73"/>
      <c r="G179" s="73"/>
      <c r="H179" s="73"/>
      <c r="I179" s="73"/>
      <c r="J179" s="73"/>
      <c r="K179" s="73"/>
    </row>
    <row r="180" spans="2:11" ht="30" customHeight="1" x14ac:dyDescent="0.3">
      <c r="B180" s="86" t="s">
        <v>527</v>
      </c>
      <c r="C180" s="167"/>
      <c r="D180" s="117"/>
      <c r="E180" s="73"/>
      <c r="F180" s="73"/>
      <c r="G180" s="73"/>
      <c r="H180" s="73"/>
      <c r="I180" s="73"/>
      <c r="J180" s="73"/>
      <c r="K180" s="73"/>
    </row>
    <row r="181" spans="2:11" ht="30" customHeight="1" x14ac:dyDescent="0.3">
      <c r="B181" s="86" t="s">
        <v>525</v>
      </c>
      <c r="C181" s="167"/>
      <c r="D181" s="117"/>
      <c r="E181" s="73"/>
      <c r="F181" s="73"/>
      <c r="G181" s="73"/>
      <c r="H181" s="73"/>
      <c r="I181" s="73"/>
      <c r="J181" s="73"/>
      <c r="K181" s="73"/>
    </row>
    <row r="182" spans="2:11" ht="30" customHeight="1" x14ac:dyDescent="0.3">
      <c r="B182" s="86" t="s">
        <v>526</v>
      </c>
      <c r="C182" s="167"/>
      <c r="D182" s="118"/>
      <c r="E182" s="73"/>
      <c r="F182" s="73"/>
      <c r="G182" s="73"/>
      <c r="H182" s="73"/>
      <c r="I182" s="73"/>
      <c r="J182" s="73"/>
      <c r="K182" s="73"/>
    </row>
    <row r="183" spans="2:11" ht="30" customHeight="1" x14ac:dyDescent="0.3">
      <c r="B183" s="86" t="s">
        <v>44</v>
      </c>
      <c r="C183" s="167"/>
      <c r="D183" s="117"/>
      <c r="E183" s="73"/>
      <c r="F183" s="73"/>
      <c r="G183" s="73"/>
      <c r="H183" s="73"/>
      <c r="I183" s="73"/>
      <c r="J183" s="73"/>
      <c r="K183" s="73"/>
    </row>
    <row r="184" spans="2:11" ht="30" customHeight="1" x14ac:dyDescent="0.3">
      <c r="B184" s="75" t="s">
        <v>45</v>
      </c>
      <c r="C184" s="154"/>
      <c r="D184" s="118"/>
      <c r="E184" s="73"/>
      <c r="F184" s="73"/>
      <c r="G184" s="73"/>
      <c r="H184" s="73"/>
      <c r="I184" s="73"/>
      <c r="J184" s="73"/>
      <c r="K184" s="73"/>
    </row>
    <row r="185" spans="2:11" ht="40.200000000000003" customHeight="1" x14ac:dyDescent="0.3">
      <c r="B185" s="75" t="s">
        <v>46</v>
      </c>
      <c r="C185" s="159"/>
      <c r="D185" s="155"/>
      <c r="E185" s="73"/>
      <c r="F185" s="73"/>
      <c r="G185" s="73"/>
      <c r="H185" s="73"/>
      <c r="I185" s="73"/>
      <c r="J185" s="73"/>
      <c r="K185" s="73"/>
    </row>
    <row r="186" spans="2:11" ht="81" customHeight="1" x14ac:dyDescent="0.3">
      <c r="B186" s="154" t="s">
        <v>624</v>
      </c>
      <c r="C186" s="33"/>
      <c r="D186" s="156" t="s">
        <v>627</v>
      </c>
      <c r="E186" s="73" t="str">
        <f>IF(D48&lt;&gt;"England","N.B. Currently only applicable to English projects","Additional information on habitat types and condition will be required to assess suitability")</f>
        <v>N.B. Currently only applicable to English projects</v>
      </c>
      <c r="F186" s="73"/>
      <c r="G186" s="73"/>
      <c r="H186" s="73"/>
      <c r="I186" s="73"/>
      <c r="J186" s="73"/>
      <c r="K186" s="73"/>
    </row>
    <row r="187" spans="2:11" ht="40.200000000000003" customHeight="1" x14ac:dyDescent="0.3">
      <c r="B187" s="75" t="s">
        <v>424</v>
      </c>
      <c r="C187" s="158"/>
      <c r="D187" s="116"/>
      <c r="E187" s="73"/>
      <c r="F187" s="73"/>
      <c r="G187" s="73"/>
      <c r="H187" s="73"/>
      <c r="I187" s="73"/>
      <c r="J187" s="73"/>
      <c r="K187" s="73"/>
    </row>
    <row r="188" spans="2:11" x14ac:dyDescent="0.3">
      <c r="B188" s="30"/>
      <c r="C188" s="30"/>
      <c r="D188" s="58"/>
      <c r="E188" s="31"/>
      <c r="F188" s="31"/>
      <c r="G188" s="31"/>
      <c r="H188" s="31"/>
      <c r="I188" s="31"/>
      <c r="J188" s="31"/>
      <c r="K188" s="31"/>
    </row>
    <row r="189" spans="2:11" x14ac:dyDescent="0.3">
      <c r="E189" s="31"/>
      <c r="F189" s="31"/>
      <c r="G189" s="31"/>
      <c r="H189" s="31"/>
      <c r="I189" s="31"/>
      <c r="J189" s="31"/>
      <c r="K189" s="31"/>
    </row>
    <row r="190" spans="2:11" ht="40.200000000000003" customHeight="1" x14ac:dyDescent="0.3">
      <c r="B190" s="180" t="s">
        <v>420</v>
      </c>
      <c r="C190" s="180"/>
      <c r="D190" s="180"/>
      <c r="E190" s="180"/>
      <c r="F190" s="180"/>
      <c r="G190" s="180"/>
      <c r="H190" s="180"/>
      <c r="I190" s="180"/>
      <c r="J190" s="180"/>
      <c r="K190" s="180"/>
    </row>
    <row r="191" spans="2:11" x14ac:dyDescent="0.3"/>
    <row r="192" spans="2:11" hidden="1" x14ac:dyDescent="0.3">
      <c r="B192" s="30" t="s">
        <v>380</v>
      </c>
      <c r="C192" s="30"/>
      <c r="D192" s="58" t="s">
        <v>289</v>
      </c>
    </row>
    <row r="195" x14ac:dyDescent="0.3"/>
    <row r="196" x14ac:dyDescent="0.3"/>
    <row r="197" x14ac:dyDescent="0.3"/>
    <row r="205" x14ac:dyDescent="0.3"/>
    <row r="206" x14ac:dyDescent="0.3"/>
    <row r="209" x14ac:dyDescent="0.3"/>
    <row r="210" x14ac:dyDescent="0.3"/>
    <row r="211" x14ac:dyDescent="0.3"/>
    <row r="212" x14ac:dyDescent="0.3"/>
    <row r="213" x14ac:dyDescent="0.3"/>
    <row r="214" x14ac:dyDescent="0.3"/>
    <row r="217" x14ac:dyDescent="0.3"/>
  </sheetData>
  <sheetProtection algorithmName="SHA-512" hashValue="hwsoJ/aBJfBS5T9mlouFK8eHahmByxZno0pKSz1sLmrZ47QJXRcmJIOQdETqvl72/Fg5dhx/VCyrCaPPibpkzA==" saltValue="cOlOwjtVos4MJ3Kzzac6MA==" spinCount="100000" sheet="1" deleteColumns="0" deleteRows="0" sort="0" autoFilter="0" pivotTables="0"/>
  <mergeCells count="24">
    <mergeCell ref="B190:K190"/>
    <mergeCell ref="B65:K65"/>
    <mergeCell ref="B147:K147"/>
    <mergeCell ref="B155:K155"/>
    <mergeCell ref="B175:K175"/>
    <mergeCell ref="B157:K157"/>
    <mergeCell ref="D145:K145"/>
    <mergeCell ref="E169:K169"/>
    <mergeCell ref="I159:K159"/>
    <mergeCell ref="D148:K148"/>
    <mergeCell ref="D149:K149"/>
    <mergeCell ref="D150:K150"/>
    <mergeCell ref="B6:K6"/>
    <mergeCell ref="B7:K10"/>
    <mergeCell ref="B67:K67"/>
    <mergeCell ref="B11:K11"/>
    <mergeCell ref="B19:K19"/>
    <mergeCell ref="B28:K28"/>
    <mergeCell ref="B36:K36"/>
    <mergeCell ref="B46:K46"/>
    <mergeCell ref="D15:K15"/>
    <mergeCell ref="D14:K14"/>
    <mergeCell ref="D13:K13"/>
    <mergeCell ref="D58:K58"/>
  </mergeCells>
  <conditionalFormatting sqref="D1:D6 D191:D1048576 D154:D156 D188 D11:D15 D18:D66 D146:D152 D174:D186 D158:D168 D68:D144">
    <cfRule type="containsText" dxfId="32" priority="36" operator="containsText" text="here">
      <formula>NOT(ISERROR(SEARCH("here",D1)))</formula>
    </cfRule>
  </conditionalFormatting>
  <conditionalFormatting sqref="D177:F177 E189:K189 B191:K1048576 B190:C190 B169:C169 B174:K176 B154:K156 B188:K188 B68:K68 B11:K12 D15 J69:K118 B1:K1 B2:F2 H2:K2 B3:K6 B178:F178 G177:K178 B158:K158 B13:D14 B18:K50 B52:K57 I51:K51 B51:G51 B146:K147 B159:H165 B179:K186 B166:K166 B168:K168 D167:K167 B151:K152 B148:D150 B70:H118 B69 D69:H69 B119:K144 B59:K66 B58:D58">
    <cfRule type="containsText" dxfId="31" priority="37" operator="containsText" text="please">
      <formula>NOT(ISERROR(SEARCH("please",B1)))</formula>
    </cfRule>
  </conditionalFormatting>
  <conditionalFormatting sqref="D153">
    <cfRule type="containsText" dxfId="30" priority="34" operator="containsText" text="text">
      <formula>NOT(ISERROR(SEARCH("text",D153)))</formula>
    </cfRule>
  </conditionalFormatting>
  <conditionalFormatting sqref="B153:K153">
    <cfRule type="containsText" dxfId="29" priority="35" operator="containsText" text="please">
      <formula>NOT(ISERROR(SEARCH("please",B153)))</formula>
    </cfRule>
  </conditionalFormatting>
  <conditionalFormatting sqref="D187">
    <cfRule type="containsText" dxfId="28" priority="32" operator="containsText" text="text">
      <formula>NOT(ISERROR(SEARCH("text",D187)))</formula>
    </cfRule>
  </conditionalFormatting>
  <conditionalFormatting sqref="B187:K187">
    <cfRule type="containsText" dxfId="27" priority="33" operator="containsText" text="please">
      <formula>NOT(ISERROR(SEARCH("please",B187)))</formula>
    </cfRule>
  </conditionalFormatting>
  <conditionalFormatting sqref="D145">
    <cfRule type="containsText" dxfId="26" priority="30" operator="containsText" text="text">
      <formula>NOT(ISERROR(SEARCH("text",D145)))</formula>
    </cfRule>
  </conditionalFormatting>
  <conditionalFormatting sqref="B145:D145">
    <cfRule type="containsText" dxfId="25" priority="31" operator="containsText" text="please">
      <formula>NOT(ISERROR(SEARCH("please",B145)))</formula>
    </cfRule>
  </conditionalFormatting>
  <conditionalFormatting sqref="D170:D173">
    <cfRule type="cellIs" dxfId="24" priority="6" operator="equal">
      <formula>0</formula>
    </cfRule>
    <cfRule type="containsText" dxfId="23" priority="28" operator="containsText" text="here">
      <formula>NOT(ISERROR(SEARCH("here",D170)))</formula>
    </cfRule>
  </conditionalFormatting>
  <conditionalFormatting sqref="B170:E173">
    <cfRule type="containsText" dxfId="22" priority="29" operator="containsText" text="please">
      <formula>NOT(ISERROR(SEARCH("please",B170)))</formula>
    </cfRule>
  </conditionalFormatting>
  <conditionalFormatting sqref="G4">
    <cfRule type="cellIs" dxfId="21" priority="26" operator="equal">
      <formula>0</formula>
    </cfRule>
    <cfRule type="cellIs" dxfId="20" priority="27" operator="greaterThan">
      <formula>0</formula>
    </cfRule>
  </conditionalFormatting>
  <conditionalFormatting sqref="G53:G57">
    <cfRule type="cellIs" dxfId="19" priority="25" operator="equal">
      <formula>FALSE</formula>
    </cfRule>
  </conditionalFormatting>
  <conditionalFormatting sqref="G160:G165">
    <cfRule type="cellIs" dxfId="18" priority="24" operator="equal">
      <formula>FALSE</formula>
    </cfRule>
  </conditionalFormatting>
  <conditionalFormatting sqref="G170:G173">
    <cfRule type="cellIs" dxfId="17" priority="23" operator="equal">
      <formula>FALSE</formula>
    </cfRule>
  </conditionalFormatting>
  <conditionalFormatting sqref="G176:G178">
    <cfRule type="cellIs" dxfId="16" priority="22" operator="equal">
      <formula>FALSE</formula>
    </cfRule>
  </conditionalFormatting>
  <conditionalFormatting sqref="F160:F165">
    <cfRule type="cellIs" dxfId="15" priority="20" operator="greaterThan">
      <formula>0</formula>
    </cfRule>
    <cfRule type="cellIs" dxfId="14" priority="21" operator="equal">
      <formula>FALSE</formula>
    </cfRule>
  </conditionalFormatting>
  <conditionalFormatting sqref="F51:G51">
    <cfRule type="containsText" dxfId="13" priority="19" operator="containsText" text="[">
      <formula>NOT(ISERROR(SEARCH("[",F51)))</formula>
    </cfRule>
  </conditionalFormatting>
  <conditionalFormatting sqref="D16">
    <cfRule type="containsText" dxfId="12" priority="11" operator="containsText" text="here">
      <formula>NOT(ISERROR(SEARCH("here",D16)))</formula>
    </cfRule>
  </conditionalFormatting>
  <conditionalFormatting sqref="B16:D16">
    <cfRule type="containsText" dxfId="11" priority="12" operator="containsText" text="please">
      <formula>NOT(ISERROR(SEARCH("please",B16)))</formula>
    </cfRule>
  </conditionalFormatting>
  <conditionalFormatting sqref="D17">
    <cfRule type="cellIs" dxfId="10" priority="8" operator="equal">
      <formula>0</formula>
    </cfRule>
    <cfRule type="containsText" dxfId="9" priority="9" operator="containsText" text="here">
      <formula>NOT(ISERROR(SEARCH("here",D17)))</formula>
    </cfRule>
  </conditionalFormatting>
  <conditionalFormatting sqref="B17:D17">
    <cfRule type="containsText" dxfId="8" priority="10" operator="containsText" text="please">
      <formula>NOT(ISERROR(SEARCH("please",B17)))</formula>
    </cfRule>
  </conditionalFormatting>
  <conditionalFormatting sqref="H160">
    <cfRule type="cellIs" dxfId="7" priority="7" operator="equal">
      <formula>0</formula>
    </cfRule>
  </conditionalFormatting>
  <conditionalFormatting sqref="B186:K186">
    <cfRule type="expression" dxfId="6" priority="5">
      <formula>$D$48&lt;&gt;"England"</formula>
    </cfRule>
  </conditionalFormatting>
  <conditionalFormatting sqref="D186">
    <cfRule type="expression" dxfId="5" priority="4">
      <formula>$D$48&lt;&gt;"England"</formula>
    </cfRule>
  </conditionalFormatting>
  <conditionalFormatting sqref="C70:C118">
    <cfRule type="containsText" dxfId="4" priority="3" operator="containsText" text="here">
      <formula>NOT(ISERROR(SEARCH("here",C70)))</formula>
    </cfRule>
  </conditionalFormatting>
  <conditionalFormatting sqref="C119:C143">
    <cfRule type="containsText" dxfId="3" priority="1" operator="containsText" text="here">
      <formula>NOT(ISERROR(SEARCH("here",C119)))</formula>
    </cfRule>
  </conditionalFormatting>
  <dataValidations count="4">
    <dataValidation type="decimal" errorStyle="information" allowBlank="1" showInputMessage="1" showErrorMessage="1" errorTitle="Please enter numerical values" error="Please enter the numerical value only. For comments and clarifications, please use the Comments column." sqref="D170:D173" xr:uid="{5C75ADF2-7468-4334-AD9F-E7CFABA6DDFF}">
      <formula1>0</formula1>
      <formula2>5000</formula2>
    </dataValidation>
    <dataValidation type="decimal" errorStyle="information" allowBlank="1" showInputMessage="1" showErrorMessage="1" errorTitle="Please enter numerical value" error="Please enter the numerical value only. For comments and clarifications, please use the space at the end of this section." sqref="D176:D177" xr:uid="{775A4905-7ECF-425F-8081-5F017E16E554}">
      <formula1>0</formula1>
      <formula2>50000</formula2>
    </dataValidation>
    <dataValidation type="decimal" errorStyle="information" allowBlank="1" showInputMessage="1" showErrorMessage="1" errorTitle="Please enter numerical value" error="Please enter the numerical value only. For comments and clarifications, please use the space at the end of this section." sqref="D53:D56" xr:uid="{70E6C410-0C77-4B9B-B12B-22ED4055589D}">
      <formula1>-100</formula1>
      <formula2>50000</formula2>
    </dataValidation>
    <dataValidation errorStyle="information" allowBlank="1" showInputMessage="1" showErrorMessage="1" errorTitle="Please enter numerical value" error="Please enter the numerical value only. For comments and clarifications, please use the space at the end of this section." sqref="D57:D58" xr:uid="{8C1D895F-8C7C-462C-AF99-29FB18181C7A}"/>
  </dataValidations>
  <pageMargins left="0.70866141732283472" right="0.70866141732283472" top="0.74803149606299213" bottom="0.74803149606299213" header="0.31496062992125984" footer="0.31496062992125984"/>
  <pageSetup paperSize="9" scale="59" fitToHeight="0"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xr:uid="{714F59E1-ED39-4DDD-8731-5CC87270B642}">
          <x14:formula1>
            <xm:f>'Data validation &amp; Calc'!$A$17:$A$20</xm:f>
          </x14:formula1>
          <xm:sqref>B160:C165</xm:sqref>
        </x14:dataValidation>
        <x14:dataValidation type="list" allowBlank="1" showInputMessage="1" xr:uid="{7C0CAEA3-7EEB-4A5D-8351-EEAD17B99645}">
          <x14:formula1>
            <xm:f>'Data validation &amp; Calc'!$A$23:$A$25</xm:f>
          </x14:formula1>
          <xm:sqref>D160:D165</xm:sqref>
        </x14:dataValidation>
        <x14:dataValidation type="list" allowBlank="1" showInputMessage="1" xr:uid="{4D2F96F0-242D-41A2-9CFD-7A0AD631FB4D}">
          <x14:formula1>
            <xm:f>'Data validation &amp; Calc'!$A$9:$A$14</xm:f>
          </x14:formula1>
          <xm:sqref>D48</xm:sqref>
        </x14:dataValidation>
        <x14:dataValidation type="list" allowBlank="1" showInputMessage="1" xr:uid="{5A4E7F94-9C84-487F-BC70-7227BD1A38B2}">
          <x14:formula1>
            <xm:f>'Data validation &amp; Calc'!$A$2:$A$6</xm:f>
          </x14:formula1>
          <xm:sqref>D20</xm:sqref>
        </x14:dataValidation>
        <x14:dataValidation type="list" allowBlank="1" showInputMessage="1" xr:uid="{C043CC9F-7D3F-4FFF-9B7E-D66E0B7D000D}">
          <x14:formula1>
            <xm:f>'Data validation &amp; Calc'!$A$36:$A$44</xm:f>
          </x14:formula1>
          <xm:sqref>D59</xm:sqref>
        </x14:dataValidation>
        <x14:dataValidation type="list" allowBlank="1" showInputMessage="1" xr:uid="{13B9D709-CFFD-4270-888E-47C31EAF3958}">
          <x14:formula1>
            <xm:f>'Data validation &amp; Calc'!$A$47:$A$53</xm:f>
          </x14:formula1>
          <xm:sqref>D60</xm:sqref>
        </x14:dataValidation>
        <x14:dataValidation type="list" allowBlank="1" showInputMessage="1" xr:uid="{572E3FE8-AF4A-4939-B652-2E1B7EFDB3B4}">
          <x14:formula1>
            <xm:f>'Data validation &amp; Calc'!$A$28:$A$33</xm:f>
          </x14:formula1>
          <xm:sqref>E160:E165</xm:sqref>
        </x14:dataValidation>
        <x14:dataValidation type="list" errorStyle="information" allowBlank="1" showInputMessage="1" showErrorMessage="1" errorTitle="Please use dropdown" error="Please select from drop-down, adding any additional information at the end of this section. " xr:uid="{4BA0F916-9690-426C-AEE8-96F083A6661C}">
          <x14:formula1>
            <xm:f>'Data validation &amp; Calc'!$F$2:$F$6</xm:f>
          </x14:formula1>
          <xm:sqref>I119:I143</xm:sqref>
        </x14:dataValidation>
        <x14:dataValidation type="list" allowBlank="1" showInputMessage="1" showErrorMessage="1" xr:uid="{8A706525-C16D-4808-8502-BAEDEE88CCA9}">
          <x14:formula1>
            <xm:f>'Data validation &amp; Calc'!$A$56:$A$60</xm:f>
          </x14:formula1>
          <xm:sqref>D186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99DE-C27D-470A-BBB4-F957B8E6D909}">
  <dimension ref="A1:G56"/>
  <sheetViews>
    <sheetView workbookViewId="0">
      <selection activeCell="B32" sqref="B32"/>
    </sheetView>
  </sheetViews>
  <sheetFormatPr defaultRowHeight="14.4" x14ac:dyDescent="0.3"/>
  <cols>
    <col min="1" max="1" width="11.6640625" bestFit="1" customWidth="1"/>
    <col min="2" max="2" width="16.77734375" bestFit="1" customWidth="1"/>
    <col min="3" max="3" width="10.33203125" bestFit="1" customWidth="1"/>
    <col min="6" max="7" width="0" hidden="1" customWidth="1"/>
  </cols>
  <sheetData>
    <row r="1" spans="1:7" x14ac:dyDescent="0.3">
      <c r="A1" s="1" t="s">
        <v>697</v>
      </c>
      <c r="B1">
        <f>'Data validation &amp; Calc'!F53</f>
        <v>0</v>
      </c>
    </row>
    <row r="2" spans="1:7" x14ac:dyDescent="0.3">
      <c r="A2" s="1" t="s">
        <v>698</v>
      </c>
      <c r="B2">
        <f>'Application - Forest Carbon Ltd'!C51</f>
        <v>0</v>
      </c>
    </row>
    <row r="3" spans="1:7" x14ac:dyDescent="0.3">
      <c r="A3" s="1" t="s">
        <v>699</v>
      </c>
      <c r="B3" t="str">
        <f>'Application - Forest Carbon Ltd'!F51</f>
        <v>[Lat here]</v>
      </c>
      <c r="C3" t="str">
        <f>'Application - Forest Carbon Ltd'!G51</f>
        <v>[Long here]</v>
      </c>
    </row>
    <row r="4" spans="1:7" x14ac:dyDescent="0.3">
      <c r="A4" s="1" t="s">
        <v>701</v>
      </c>
      <c r="B4">
        <f>'Application - Forest Carbon Ltd'!C53</f>
        <v>0</v>
      </c>
    </row>
    <row r="5" spans="1:7" x14ac:dyDescent="0.3">
      <c r="A5" s="1" t="s">
        <v>700</v>
      </c>
      <c r="B5">
        <f>'Application - Forest Carbon Ltd'!C54</f>
        <v>0</v>
      </c>
    </row>
    <row r="7" spans="1:7" hidden="1" x14ac:dyDescent="0.3">
      <c r="A7" s="1"/>
      <c r="B7" t="s">
        <v>260</v>
      </c>
      <c r="F7" t="s">
        <v>160</v>
      </c>
      <c r="G7" t="s">
        <v>160</v>
      </c>
    </row>
    <row r="8" spans="1:7" hidden="1" x14ac:dyDescent="0.3">
      <c r="B8" t="s">
        <v>690</v>
      </c>
      <c r="F8" t="s">
        <v>164</v>
      </c>
      <c r="G8" t="s">
        <v>164</v>
      </c>
    </row>
    <row r="9" spans="1:7" hidden="1" x14ac:dyDescent="0.3">
      <c r="B9" t="s">
        <v>204</v>
      </c>
      <c r="F9" t="s">
        <v>168</v>
      </c>
      <c r="G9" t="s">
        <v>168</v>
      </c>
    </row>
    <row r="10" spans="1:7" hidden="1" x14ac:dyDescent="0.3">
      <c r="B10" t="s">
        <v>238</v>
      </c>
      <c r="F10" t="s">
        <v>660</v>
      </c>
      <c r="G10" t="s">
        <v>173</v>
      </c>
    </row>
    <row r="11" spans="1:7" hidden="1" x14ac:dyDescent="0.3">
      <c r="B11" t="s">
        <v>242</v>
      </c>
      <c r="F11" t="s">
        <v>609</v>
      </c>
      <c r="G11" t="s">
        <v>186</v>
      </c>
    </row>
    <row r="12" spans="1:7" hidden="1" x14ac:dyDescent="0.3">
      <c r="B12" t="s">
        <v>230</v>
      </c>
      <c r="F12" t="s">
        <v>661</v>
      </c>
      <c r="G12" t="s">
        <v>214</v>
      </c>
    </row>
    <row r="13" spans="1:7" hidden="1" x14ac:dyDescent="0.3">
      <c r="B13" t="s">
        <v>247</v>
      </c>
      <c r="F13" t="s">
        <v>662</v>
      </c>
      <c r="G13" t="s">
        <v>214</v>
      </c>
    </row>
    <row r="14" spans="1:7" hidden="1" x14ac:dyDescent="0.3">
      <c r="B14" t="s">
        <v>691</v>
      </c>
      <c r="F14" t="s">
        <v>216</v>
      </c>
      <c r="G14" t="s">
        <v>214</v>
      </c>
    </row>
    <row r="15" spans="1:7" hidden="1" x14ac:dyDescent="0.3">
      <c r="B15" t="s">
        <v>160</v>
      </c>
      <c r="F15" t="s">
        <v>663</v>
      </c>
      <c r="G15" t="s">
        <v>230</v>
      </c>
    </row>
    <row r="16" spans="1:7" hidden="1" x14ac:dyDescent="0.3">
      <c r="B16" t="s">
        <v>692</v>
      </c>
      <c r="F16" t="s">
        <v>159</v>
      </c>
      <c r="G16" t="s">
        <v>160</v>
      </c>
    </row>
    <row r="17" spans="1:7" hidden="1" x14ac:dyDescent="0.3">
      <c r="B17" t="s">
        <v>164</v>
      </c>
      <c r="F17" t="s">
        <v>664</v>
      </c>
      <c r="G17" t="s">
        <v>214</v>
      </c>
    </row>
    <row r="18" spans="1:7" hidden="1" x14ac:dyDescent="0.3">
      <c r="B18" t="s">
        <v>168</v>
      </c>
      <c r="F18" t="s">
        <v>665</v>
      </c>
      <c r="G18" t="s">
        <v>214</v>
      </c>
    </row>
    <row r="19" spans="1:7" hidden="1" x14ac:dyDescent="0.3">
      <c r="B19" t="s">
        <v>173</v>
      </c>
      <c r="F19" t="s">
        <v>666</v>
      </c>
      <c r="G19" t="s">
        <v>214</v>
      </c>
    </row>
    <row r="20" spans="1:7" hidden="1" x14ac:dyDescent="0.3">
      <c r="B20" t="s">
        <v>186</v>
      </c>
      <c r="F20" t="s">
        <v>667</v>
      </c>
      <c r="G20" t="s">
        <v>260</v>
      </c>
    </row>
    <row r="21" spans="1:7" hidden="1" x14ac:dyDescent="0.3">
      <c r="B21" t="s">
        <v>192</v>
      </c>
      <c r="F21" t="s">
        <v>171</v>
      </c>
      <c r="G21" t="s">
        <v>173</v>
      </c>
    </row>
    <row r="22" spans="1:7" hidden="1" x14ac:dyDescent="0.3">
      <c r="B22" t="s">
        <v>196</v>
      </c>
      <c r="F22" t="s">
        <v>229</v>
      </c>
      <c r="G22" t="s">
        <v>690</v>
      </c>
    </row>
    <row r="23" spans="1:7" hidden="1" x14ac:dyDescent="0.3">
      <c r="B23" t="s">
        <v>599</v>
      </c>
      <c r="F23" t="s">
        <v>198</v>
      </c>
      <c r="G23" t="s">
        <v>200</v>
      </c>
    </row>
    <row r="24" spans="1:7" hidden="1" x14ac:dyDescent="0.3">
      <c r="B24" t="s">
        <v>610</v>
      </c>
      <c r="F24" t="s">
        <v>248</v>
      </c>
      <c r="G24" t="s">
        <v>250</v>
      </c>
    </row>
    <row r="25" spans="1:7" hidden="1" x14ac:dyDescent="0.3">
      <c r="B25" t="s">
        <v>200</v>
      </c>
      <c r="F25" t="s">
        <v>668</v>
      </c>
      <c r="G25" t="s">
        <v>160</v>
      </c>
    </row>
    <row r="26" spans="1:7" hidden="1" x14ac:dyDescent="0.3">
      <c r="B26" t="s">
        <v>208</v>
      </c>
      <c r="F26" t="s">
        <v>669</v>
      </c>
      <c r="G26" t="s">
        <v>250</v>
      </c>
    </row>
    <row r="27" spans="1:7" hidden="1" x14ac:dyDescent="0.3">
      <c r="B27" t="s">
        <v>233</v>
      </c>
      <c r="F27" t="s">
        <v>191</v>
      </c>
      <c r="G27" t="s">
        <v>192</v>
      </c>
    </row>
    <row r="28" spans="1:7" hidden="1" x14ac:dyDescent="0.3">
      <c r="B28" t="s">
        <v>244</v>
      </c>
      <c r="F28" t="s">
        <v>196</v>
      </c>
      <c r="G28" t="s">
        <v>196</v>
      </c>
    </row>
    <row r="29" spans="1:7" hidden="1" x14ac:dyDescent="0.3">
      <c r="B29" t="s">
        <v>250</v>
      </c>
      <c r="F29" t="s">
        <v>600</v>
      </c>
      <c r="G29" t="s">
        <v>599</v>
      </c>
    </row>
    <row r="30" spans="1:7" hidden="1" x14ac:dyDescent="0.3">
      <c r="B30" t="s">
        <v>214</v>
      </c>
      <c r="F30" t="s">
        <v>219</v>
      </c>
      <c r="G30" t="s">
        <v>214</v>
      </c>
    </row>
    <row r="31" spans="1:7" x14ac:dyDescent="0.3">
      <c r="A31" s="1" t="s">
        <v>693</v>
      </c>
      <c r="B31" s="1" t="s">
        <v>694</v>
      </c>
      <c r="C31" s="1" t="s">
        <v>695</v>
      </c>
      <c r="D31" s="1" t="s">
        <v>696</v>
      </c>
      <c r="F31" t="s">
        <v>218</v>
      </c>
      <c r="G31" t="s">
        <v>214</v>
      </c>
    </row>
    <row r="32" spans="1:7" x14ac:dyDescent="0.3">
      <c r="A32" t="str">
        <f>'Application - Forest Carbon Ltd'!C119</f>
        <v/>
      </c>
      <c r="B32" t="str">
        <f>IFERROR(VLOOKUP(A32,$F$7:$G$55,2,0),"")</f>
        <v/>
      </c>
      <c r="C32">
        <f>'Data validation &amp; Calc'!F28</f>
        <v>0</v>
      </c>
      <c r="D32">
        <f t="shared" ref="D32:D56" si="0">IFERROR(C32/$B$1,0)</f>
        <v>0</v>
      </c>
      <c r="F32" t="s">
        <v>670</v>
      </c>
      <c r="G32" t="s">
        <v>230</v>
      </c>
    </row>
    <row r="33" spans="1:7" x14ac:dyDescent="0.3">
      <c r="A33" t="str">
        <f>'Application - Forest Carbon Ltd'!C120</f>
        <v/>
      </c>
      <c r="B33" t="str">
        <f t="shared" ref="B33:B56" si="1">IFERROR(VLOOKUP(A33,$F$7:$G$55,2,0),"")</f>
        <v/>
      </c>
      <c r="C33">
        <f>'Data validation &amp; Calc'!F29</f>
        <v>0</v>
      </c>
      <c r="D33">
        <f t="shared" si="0"/>
        <v>0</v>
      </c>
      <c r="F33" t="s">
        <v>671</v>
      </c>
      <c r="G33" t="s">
        <v>200</v>
      </c>
    </row>
    <row r="34" spans="1:7" x14ac:dyDescent="0.3">
      <c r="A34" t="str">
        <f>'Application - Forest Carbon Ltd'!C121</f>
        <v/>
      </c>
      <c r="B34" t="str">
        <f t="shared" si="1"/>
        <v/>
      </c>
      <c r="C34">
        <f>'Data validation &amp; Calc'!F30</f>
        <v>0</v>
      </c>
      <c r="D34">
        <f t="shared" si="0"/>
        <v>0</v>
      </c>
      <c r="F34" t="s">
        <v>257</v>
      </c>
      <c r="G34" t="s">
        <v>204</v>
      </c>
    </row>
    <row r="35" spans="1:7" x14ac:dyDescent="0.3">
      <c r="A35" t="str">
        <f>'Application - Forest Carbon Ltd'!C122</f>
        <v/>
      </c>
      <c r="B35" t="str">
        <f t="shared" si="1"/>
        <v/>
      </c>
      <c r="C35">
        <f>'Data validation &amp; Calc'!F31</f>
        <v>0</v>
      </c>
      <c r="D35">
        <f t="shared" si="0"/>
        <v>0</v>
      </c>
      <c r="F35" t="s">
        <v>672</v>
      </c>
      <c r="G35" t="s">
        <v>208</v>
      </c>
    </row>
    <row r="36" spans="1:7" x14ac:dyDescent="0.3">
      <c r="A36" t="str">
        <f>'Application - Forest Carbon Ltd'!C123</f>
        <v/>
      </c>
      <c r="B36" t="str">
        <f t="shared" si="1"/>
        <v/>
      </c>
      <c r="C36">
        <f>'Data validation &amp; Calc'!F32</f>
        <v>0</v>
      </c>
      <c r="D36">
        <f t="shared" si="0"/>
        <v>0</v>
      </c>
      <c r="F36" t="s">
        <v>222</v>
      </c>
      <c r="G36" t="s">
        <v>214</v>
      </c>
    </row>
    <row r="37" spans="1:7" x14ac:dyDescent="0.3">
      <c r="A37" t="str">
        <f>'Application - Forest Carbon Ltd'!C124</f>
        <v/>
      </c>
      <c r="B37" t="str">
        <f t="shared" si="1"/>
        <v/>
      </c>
      <c r="C37">
        <f>'Data validation &amp; Calc'!F33</f>
        <v>0</v>
      </c>
      <c r="D37">
        <f t="shared" si="0"/>
        <v>0</v>
      </c>
      <c r="F37" t="s">
        <v>673</v>
      </c>
      <c r="G37" t="s">
        <v>230</v>
      </c>
    </row>
    <row r="38" spans="1:7" x14ac:dyDescent="0.3">
      <c r="A38" t="str">
        <f>'Application - Forest Carbon Ltd'!C125</f>
        <v/>
      </c>
      <c r="B38" t="str">
        <f t="shared" si="1"/>
        <v/>
      </c>
      <c r="C38">
        <f>'Data validation &amp; Calc'!F34</f>
        <v>0</v>
      </c>
      <c r="D38">
        <f t="shared" si="0"/>
        <v>0</v>
      </c>
      <c r="F38" t="s">
        <v>674</v>
      </c>
      <c r="G38" t="s">
        <v>691</v>
      </c>
    </row>
    <row r="39" spans="1:7" x14ac:dyDescent="0.3">
      <c r="A39" t="str">
        <f>'Application - Forest Carbon Ltd'!C126</f>
        <v/>
      </c>
      <c r="B39" t="str">
        <f t="shared" si="1"/>
        <v/>
      </c>
      <c r="C39">
        <f>'Data validation &amp; Calc'!F35</f>
        <v>0</v>
      </c>
      <c r="D39">
        <f t="shared" si="0"/>
        <v>0</v>
      </c>
      <c r="F39" t="s">
        <v>256</v>
      </c>
      <c r="G39" t="s">
        <v>250</v>
      </c>
    </row>
    <row r="40" spans="1:7" x14ac:dyDescent="0.3">
      <c r="A40" t="str">
        <f>'Application - Forest Carbon Ltd'!C127</f>
        <v/>
      </c>
      <c r="B40" t="str">
        <f t="shared" si="1"/>
        <v/>
      </c>
      <c r="C40">
        <f>'Data validation &amp; Calc'!F36</f>
        <v>0</v>
      </c>
      <c r="D40">
        <f t="shared" si="0"/>
        <v>0</v>
      </c>
      <c r="F40" t="s">
        <v>209</v>
      </c>
      <c r="G40" t="s">
        <v>208</v>
      </c>
    </row>
    <row r="41" spans="1:7" x14ac:dyDescent="0.3">
      <c r="A41" t="str">
        <f>'Application - Forest Carbon Ltd'!C128</f>
        <v/>
      </c>
      <c r="B41" t="str">
        <f t="shared" si="1"/>
        <v/>
      </c>
      <c r="C41">
        <f>'Data validation &amp; Calc'!F37</f>
        <v>0</v>
      </c>
      <c r="D41">
        <f t="shared" si="0"/>
        <v>0</v>
      </c>
      <c r="F41" t="s">
        <v>675</v>
      </c>
      <c r="G41" t="s">
        <v>214</v>
      </c>
    </row>
    <row r="42" spans="1:7" x14ac:dyDescent="0.3">
      <c r="A42" t="str">
        <f>'Application - Forest Carbon Ltd'!C129</f>
        <v/>
      </c>
      <c r="B42" t="str">
        <f t="shared" si="1"/>
        <v/>
      </c>
      <c r="C42">
        <f>'Data validation &amp; Calc'!F38</f>
        <v>0</v>
      </c>
      <c r="D42">
        <f t="shared" si="0"/>
        <v>0</v>
      </c>
      <c r="F42" t="s">
        <v>676</v>
      </c>
      <c r="G42" t="s">
        <v>208</v>
      </c>
    </row>
    <row r="43" spans="1:7" x14ac:dyDescent="0.3">
      <c r="A43" t="str">
        <f>'Application - Forest Carbon Ltd'!C130</f>
        <v/>
      </c>
      <c r="B43" t="str">
        <f t="shared" si="1"/>
        <v/>
      </c>
      <c r="C43">
        <f>'Data validation &amp; Calc'!F39</f>
        <v>0</v>
      </c>
      <c r="D43">
        <f t="shared" si="0"/>
        <v>0</v>
      </c>
      <c r="F43" t="s">
        <v>233</v>
      </c>
      <c r="G43" t="s">
        <v>233</v>
      </c>
    </row>
    <row r="44" spans="1:7" x14ac:dyDescent="0.3">
      <c r="A44" t="str">
        <f>'Application - Forest Carbon Ltd'!C131</f>
        <v/>
      </c>
      <c r="B44" t="str">
        <f t="shared" si="1"/>
        <v/>
      </c>
      <c r="C44">
        <f>'Data validation &amp; Calc'!F40</f>
        <v>0</v>
      </c>
      <c r="D44">
        <f t="shared" si="0"/>
        <v>0</v>
      </c>
      <c r="F44" t="s">
        <v>237</v>
      </c>
      <c r="G44" t="s">
        <v>238</v>
      </c>
    </row>
    <row r="45" spans="1:7" x14ac:dyDescent="0.3">
      <c r="A45" t="str">
        <f>'Application - Forest Carbon Ltd'!C132</f>
        <v/>
      </c>
      <c r="B45" t="str">
        <f t="shared" si="1"/>
        <v/>
      </c>
      <c r="C45">
        <f>'Data validation &amp; Calc'!F41</f>
        <v>0</v>
      </c>
      <c r="D45">
        <f t="shared" si="0"/>
        <v>0</v>
      </c>
      <c r="F45" t="s">
        <v>206</v>
      </c>
      <c r="G45" t="s">
        <v>208</v>
      </c>
    </row>
    <row r="46" spans="1:7" x14ac:dyDescent="0.3">
      <c r="A46" t="str">
        <f>'Application - Forest Carbon Ltd'!C133</f>
        <v/>
      </c>
      <c r="B46" t="str">
        <f t="shared" si="1"/>
        <v/>
      </c>
      <c r="C46">
        <f>'Data validation &amp; Calc'!F42</f>
        <v>0</v>
      </c>
      <c r="D46">
        <f t="shared" si="0"/>
        <v>0</v>
      </c>
      <c r="F46" t="s">
        <v>174</v>
      </c>
      <c r="G46" t="s">
        <v>173</v>
      </c>
    </row>
    <row r="47" spans="1:7" x14ac:dyDescent="0.3">
      <c r="A47" t="str">
        <f>'Application - Forest Carbon Ltd'!C134</f>
        <v/>
      </c>
      <c r="B47" t="str">
        <f t="shared" si="1"/>
        <v/>
      </c>
      <c r="C47">
        <f>'Data validation &amp; Calc'!F43</f>
        <v>0</v>
      </c>
      <c r="D47">
        <f t="shared" si="0"/>
        <v>0</v>
      </c>
      <c r="F47" t="s">
        <v>243</v>
      </c>
      <c r="G47" t="s">
        <v>242</v>
      </c>
    </row>
    <row r="48" spans="1:7" x14ac:dyDescent="0.3">
      <c r="A48" t="str">
        <f>'Application - Forest Carbon Ltd'!C135</f>
        <v/>
      </c>
      <c r="B48" t="str">
        <f t="shared" si="1"/>
        <v/>
      </c>
      <c r="C48">
        <f>'Data validation &amp; Calc'!F44</f>
        <v>0</v>
      </c>
      <c r="D48">
        <f t="shared" si="0"/>
        <v>0</v>
      </c>
      <c r="F48" t="s">
        <v>677</v>
      </c>
      <c r="G48" t="s">
        <v>214</v>
      </c>
    </row>
    <row r="49" spans="1:7" x14ac:dyDescent="0.3">
      <c r="A49" t="str">
        <f>'Application - Forest Carbon Ltd'!C136</f>
        <v/>
      </c>
      <c r="B49" t="str">
        <f t="shared" si="1"/>
        <v/>
      </c>
      <c r="C49">
        <f>'Data validation &amp; Calc'!F45</f>
        <v>0</v>
      </c>
      <c r="D49">
        <f t="shared" si="0"/>
        <v>0</v>
      </c>
      <c r="F49" t="s">
        <v>678</v>
      </c>
      <c r="G49" t="s">
        <v>214</v>
      </c>
    </row>
    <row r="50" spans="1:7" x14ac:dyDescent="0.3">
      <c r="A50" t="str">
        <f>'Application - Forest Carbon Ltd'!C137</f>
        <v/>
      </c>
      <c r="B50" t="str">
        <f t="shared" si="1"/>
        <v/>
      </c>
      <c r="C50">
        <f>'Data validation &amp; Calc'!F46</f>
        <v>0</v>
      </c>
      <c r="D50">
        <f t="shared" si="0"/>
        <v>0</v>
      </c>
      <c r="F50" t="s">
        <v>244</v>
      </c>
      <c r="G50" t="s">
        <v>244</v>
      </c>
    </row>
    <row r="51" spans="1:7" x14ac:dyDescent="0.3">
      <c r="A51" t="str">
        <f>'Application - Forest Carbon Ltd'!C138</f>
        <v/>
      </c>
      <c r="B51" t="str">
        <f t="shared" si="1"/>
        <v/>
      </c>
      <c r="C51">
        <f>'Data validation &amp; Calc'!F47</f>
        <v>0</v>
      </c>
      <c r="D51">
        <f t="shared" si="0"/>
        <v>0</v>
      </c>
      <c r="F51" t="s">
        <v>679</v>
      </c>
      <c r="G51" t="s">
        <v>247</v>
      </c>
    </row>
    <row r="52" spans="1:7" x14ac:dyDescent="0.3">
      <c r="A52" t="str">
        <f>'Application - Forest Carbon Ltd'!C139</f>
        <v/>
      </c>
      <c r="B52" t="str">
        <f t="shared" si="1"/>
        <v/>
      </c>
      <c r="C52">
        <f>'Data validation &amp; Calc'!F48</f>
        <v>0</v>
      </c>
      <c r="D52">
        <f t="shared" si="0"/>
        <v>0</v>
      </c>
      <c r="F52" t="s">
        <v>680</v>
      </c>
      <c r="G52" t="s">
        <v>250</v>
      </c>
    </row>
    <row r="53" spans="1:7" x14ac:dyDescent="0.3">
      <c r="A53" t="str">
        <f>'Application - Forest Carbon Ltd'!C140</f>
        <v/>
      </c>
      <c r="B53" t="str">
        <f t="shared" si="1"/>
        <v/>
      </c>
      <c r="C53">
        <f>'Data validation &amp; Calc'!F49</f>
        <v>0</v>
      </c>
      <c r="D53">
        <f t="shared" si="0"/>
        <v>0</v>
      </c>
      <c r="F53" t="s">
        <v>681</v>
      </c>
      <c r="G53" t="s">
        <v>186</v>
      </c>
    </row>
    <row r="54" spans="1:7" x14ac:dyDescent="0.3">
      <c r="A54" t="str">
        <f>'Application - Forest Carbon Ltd'!C141</f>
        <v/>
      </c>
      <c r="B54" t="str">
        <f t="shared" si="1"/>
        <v/>
      </c>
      <c r="C54">
        <f>'Data validation &amp; Calc'!F50</f>
        <v>0</v>
      </c>
      <c r="D54">
        <f t="shared" si="0"/>
        <v>0</v>
      </c>
      <c r="F54" t="s">
        <v>682</v>
      </c>
      <c r="G54" t="s">
        <v>214</v>
      </c>
    </row>
    <row r="55" spans="1:7" x14ac:dyDescent="0.3">
      <c r="A55" t="str">
        <f>'Application - Forest Carbon Ltd'!C142</f>
        <v/>
      </c>
      <c r="B55" t="str">
        <f t="shared" si="1"/>
        <v/>
      </c>
      <c r="C55">
        <f>'Data validation &amp; Calc'!F51</f>
        <v>0</v>
      </c>
      <c r="D55">
        <f t="shared" si="0"/>
        <v>0</v>
      </c>
      <c r="F55" t="s">
        <v>684</v>
      </c>
      <c r="G55" t="s">
        <v>214</v>
      </c>
    </row>
    <row r="56" spans="1:7" x14ac:dyDescent="0.3">
      <c r="A56" t="str">
        <f>'Application - Forest Carbon Ltd'!C143</f>
        <v/>
      </c>
      <c r="B56" t="str">
        <f t="shared" si="1"/>
        <v/>
      </c>
      <c r="C56">
        <f>'Data validation &amp; Calc'!F52</f>
        <v>0</v>
      </c>
      <c r="D56">
        <f t="shared" si="0"/>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9"/>
  <sheetViews>
    <sheetView workbookViewId="0">
      <selection activeCell="E2" sqref="E2"/>
    </sheetView>
  </sheetViews>
  <sheetFormatPr defaultRowHeight="14.4" x14ac:dyDescent="0.3"/>
  <cols>
    <col min="1" max="1" width="26.109375" customWidth="1"/>
    <col min="5" max="5" width="16.33203125" bestFit="1" customWidth="1"/>
  </cols>
  <sheetData>
    <row r="1" spans="1:7" ht="58.95" customHeight="1" x14ac:dyDescent="0.3">
      <c r="A1" s="87">
        <f>SUM(B2:C49)+G1</f>
        <v>7</v>
      </c>
      <c r="B1" t="s">
        <v>531</v>
      </c>
      <c r="C1" t="s">
        <v>532</v>
      </c>
      <c r="E1" t="s">
        <v>598</v>
      </c>
      <c r="F1">
        <f>25-SUM(F2:F26)</f>
        <v>25</v>
      </c>
      <c r="G1">
        <f>IF(F1&lt;COUNTA('Application - Forest Carbon Ltd'!B119:B143),1,0)</f>
        <v>0</v>
      </c>
    </row>
    <row r="2" spans="1:7" x14ac:dyDescent="0.3">
      <c r="A2" s="33" t="s">
        <v>15</v>
      </c>
      <c r="B2">
        <f>IF(ISNUMBER('Application - Forest Carbon Ltd'!D53),0,1)</f>
        <v>1</v>
      </c>
      <c r="E2" t="str">
        <f>IF('Data validation &amp; Calc'!C28="Woody shrub","",'Data validation &amp; Calc'!C28)</f>
        <v/>
      </c>
      <c r="F2" t="str">
        <f>IFERROR(E2,1)</f>
        <v/>
      </c>
    </row>
    <row r="3" spans="1:7" x14ac:dyDescent="0.3">
      <c r="A3" s="33" t="s">
        <v>16</v>
      </c>
      <c r="B3">
        <f>IF(ISNUMBER('Application - Forest Carbon Ltd'!D54),0,1)</f>
        <v>1</v>
      </c>
      <c r="C3">
        <f>IF(SUM('Application - Forest Carbon Ltd'!D119:D143)='Application - Forest Carbon Ltd'!D54,0,1)</f>
        <v>0</v>
      </c>
      <c r="E3" t="str">
        <f>IF('Data validation &amp; Calc'!C29="Woody shrub","",'Data validation &amp; Calc'!C29)</f>
        <v/>
      </c>
      <c r="F3" t="str">
        <f t="shared" ref="F3:F26" si="0">IFERROR(E3,1)</f>
        <v/>
      </c>
    </row>
    <row r="4" spans="1:7" x14ac:dyDescent="0.3">
      <c r="A4" s="33" t="s">
        <v>17</v>
      </c>
      <c r="B4">
        <f>IF(ISNUMBER('Application - Forest Carbon Ltd'!D55),0,1)</f>
        <v>1</v>
      </c>
      <c r="E4" t="str">
        <f>IF('Data validation &amp; Calc'!C30="Woody shrub","",'Data validation &amp; Calc'!C30)</f>
        <v/>
      </c>
      <c r="F4" t="str">
        <f t="shared" si="0"/>
        <v/>
      </c>
    </row>
    <row r="5" spans="1:7" x14ac:dyDescent="0.3">
      <c r="A5" s="33" t="s">
        <v>18</v>
      </c>
      <c r="B5">
        <f>IF(ISNUMBER('Application - Forest Carbon Ltd'!D56),0,1)</f>
        <v>1</v>
      </c>
      <c r="E5" t="str">
        <f>IF('Data validation &amp; Calc'!C31="Woody shrub","",'Data validation &amp; Calc'!C31)</f>
        <v/>
      </c>
      <c r="F5" t="str">
        <f t="shared" si="0"/>
        <v/>
      </c>
    </row>
    <row r="6" spans="1:7" x14ac:dyDescent="0.3">
      <c r="A6" s="33" t="s">
        <v>539</v>
      </c>
      <c r="B6" t="str">
        <f>IF('Application - Forest Carbon Ltd'!D119="","",IF(ISNUMBER('Application - Forest Carbon Ltd'!D119),0,1))</f>
        <v/>
      </c>
      <c r="C6">
        <f>IF(SUM('Application - Forest Carbon Ltd'!D119:D143)='Application - Forest Carbon Ltd'!D54,0,1)</f>
        <v>0</v>
      </c>
      <c r="E6" t="str">
        <f>IF('Data validation &amp; Calc'!C32="Woody shrub","",'Data validation &amp; Calc'!C32)</f>
        <v/>
      </c>
      <c r="F6" t="str">
        <f t="shared" si="0"/>
        <v/>
      </c>
    </row>
    <row r="7" spans="1:7" x14ac:dyDescent="0.3">
      <c r="A7" s="33" t="s">
        <v>540</v>
      </c>
      <c r="B7" t="str">
        <f>IF('Application - Forest Carbon Ltd'!D120="","",IF(ISNUMBER('Application - Forest Carbon Ltd'!D120),0,1))</f>
        <v/>
      </c>
      <c r="E7" t="str">
        <f>IF('Data validation &amp; Calc'!C33="Woody shrub","",'Data validation &amp; Calc'!C33)</f>
        <v/>
      </c>
      <c r="F7" t="str">
        <f t="shared" si="0"/>
        <v/>
      </c>
    </row>
    <row r="8" spans="1:7" x14ac:dyDescent="0.3">
      <c r="A8" s="33" t="s">
        <v>541</v>
      </c>
      <c r="B8" t="str">
        <f>IF('Application - Forest Carbon Ltd'!D121="","",IF(ISNUMBER('Application - Forest Carbon Ltd'!D121),0,1))</f>
        <v/>
      </c>
      <c r="E8" t="str">
        <f>IF('Data validation &amp; Calc'!C34="Woody shrub","",'Data validation &amp; Calc'!C34)</f>
        <v/>
      </c>
      <c r="F8" t="str">
        <f t="shared" si="0"/>
        <v/>
      </c>
    </row>
    <row r="9" spans="1:7" x14ac:dyDescent="0.3">
      <c r="A9" s="33" t="s">
        <v>542</v>
      </c>
      <c r="B9" t="str">
        <f>IF('Application - Forest Carbon Ltd'!D122="","",IF(ISNUMBER('Application - Forest Carbon Ltd'!D122),0,1))</f>
        <v/>
      </c>
      <c r="E9" t="str">
        <f>IF('Data validation &amp; Calc'!C35="Woody shrub","",'Data validation &amp; Calc'!C35)</f>
        <v/>
      </c>
      <c r="F9" t="str">
        <f t="shared" si="0"/>
        <v/>
      </c>
    </row>
    <row r="10" spans="1:7" x14ac:dyDescent="0.3">
      <c r="A10" s="33" t="s">
        <v>543</v>
      </c>
      <c r="B10" t="str">
        <f>IF('Application - Forest Carbon Ltd'!D123="","",IF(ISNUMBER('Application - Forest Carbon Ltd'!D123),0,1))</f>
        <v/>
      </c>
      <c r="E10" t="str">
        <f>IF('Data validation &amp; Calc'!C36="Woody shrub","",'Data validation &amp; Calc'!C36)</f>
        <v/>
      </c>
      <c r="F10" t="str">
        <f t="shared" si="0"/>
        <v/>
      </c>
    </row>
    <row r="11" spans="1:7" x14ac:dyDescent="0.3">
      <c r="A11" s="33" t="s">
        <v>544</v>
      </c>
      <c r="B11" t="str">
        <f>IF('Application - Forest Carbon Ltd'!D124="","",IF(ISNUMBER('Application - Forest Carbon Ltd'!D124),0,1))</f>
        <v/>
      </c>
      <c r="E11" t="str">
        <f>IF('Data validation &amp; Calc'!C37="Woody shrub","",'Data validation &amp; Calc'!C37)</f>
        <v/>
      </c>
      <c r="F11" t="str">
        <f t="shared" si="0"/>
        <v/>
      </c>
    </row>
    <row r="12" spans="1:7" x14ac:dyDescent="0.3">
      <c r="A12" s="33" t="s">
        <v>545</v>
      </c>
      <c r="B12" t="str">
        <f>IF('Application - Forest Carbon Ltd'!D125="","",IF(ISNUMBER('Application - Forest Carbon Ltd'!D125),0,1))</f>
        <v/>
      </c>
      <c r="E12" t="str">
        <f>IF('Data validation &amp; Calc'!C38="Woody shrub","",'Data validation &amp; Calc'!C38)</f>
        <v/>
      </c>
      <c r="F12" t="str">
        <f t="shared" si="0"/>
        <v/>
      </c>
    </row>
    <row r="13" spans="1:7" x14ac:dyDescent="0.3">
      <c r="A13" s="33" t="s">
        <v>546</v>
      </c>
      <c r="B13" t="str">
        <f>IF('Application - Forest Carbon Ltd'!D126="","",IF(ISNUMBER('Application - Forest Carbon Ltd'!D126),0,1))</f>
        <v/>
      </c>
      <c r="E13" t="str">
        <f>IF('Data validation &amp; Calc'!C39="Woody shrub","",'Data validation &amp; Calc'!C39)</f>
        <v/>
      </c>
      <c r="F13" t="str">
        <f t="shared" si="0"/>
        <v/>
      </c>
    </row>
    <row r="14" spans="1:7" x14ac:dyDescent="0.3">
      <c r="A14" s="33" t="s">
        <v>547</v>
      </c>
      <c r="B14" t="str">
        <f>IF('Application - Forest Carbon Ltd'!D127="","",IF(ISNUMBER('Application - Forest Carbon Ltd'!D127),0,1))</f>
        <v/>
      </c>
      <c r="E14" t="str">
        <f>IF('Data validation &amp; Calc'!C40="Woody shrub","",'Data validation &amp; Calc'!C40)</f>
        <v/>
      </c>
      <c r="F14" t="str">
        <f t="shared" si="0"/>
        <v/>
      </c>
    </row>
    <row r="15" spans="1:7" x14ac:dyDescent="0.3">
      <c r="A15" s="33" t="s">
        <v>548</v>
      </c>
      <c r="B15" t="str">
        <f>IF('Application - Forest Carbon Ltd'!D128="","",IF(ISNUMBER('Application - Forest Carbon Ltd'!D128),0,1))</f>
        <v/>
      </c>
      <c r="E15" t="str">
        <f>IF('Data validation &amp; Calc'!C41="Woody shrub","",'Data validation &amp; Calc'!C41)</f>
        <v/>
      </c>
      <c r="F15" t="str">
        <f t="shared" si="0"/>
        <v/>
      </c>
    </row>
    <row r="16" spans="1:7" x14ac:dyDescent="0.3">
      <c r="A16" s="33" t="s">
        <v>549</v>
      </c>
      <c r="B16" t="str">
        <f>IF('Application - Forest Carbon Ltd'!D129="","",IF(ISNUMBER('Application - Forest Carbon Ltd'!D129),0,1))</f>
        <v/>
      </c>
      <c r="E16" t="str">
        <f>IF('Data validation &amp; Calc'!C42="Woody shrub","",'Data validation &amp; Calc'!C42)</f>
        <v/>
      </c>
      <c r="F16" t="str">
        <f t="shared" si="0"/>
        <v/>
      </c>
    </row>
    <row r="17" spans="1:6" x14ac:dyDescent="0.3">
      <c r="A17" s="33" t="s">
        <v>550</v>
      </c>
      <c r="B17" t="str">
        <f>IF('Application - Forest Carbon Ltd'!D130="","",IF(ISNUMBER('Application - Forest Carbon Ltd'!D130),0,1))</f>
        <v/>
      </c>
      <c r="E17" t="str">
        <f>IF('Data validation &amp; Calc'!C43="Woody shrub","",'Data validation &amp; Calc'!C43)</f>
        <v/>
      </c>
      <c r="F17" t="str">
        <f t="shared" si="0"/>
        <v/>
      </c>
    </row>
    <row r="18" spans="1:6" x14ac:dyDescent="0.3">
      <c r="A18" s="33" t="s">
        <v>551</v>
      </c>
      <c r="B18" t="str">
        <f>IF('Application - Forest Carbon Ltd'!D131="","",IF(ISNUMBER('Application - Forest Carbon Ltd'!D131),0,1))</f>
        <v/>
      </c>
      <c r="E18" t="str">
        <f>IF('Data validation &amp; Calc'!C44="Woody shrub","",'Data validation &amp; Calc'!C44)</f>
        <v/>
      </c>
      <c r="F18" t="str">
        <f t="shared" si="0"/>
        <v/>
      </c>
    </row>
    <row r="19" spans="1:6" x14ac:dyDescent="0.3">
      <c r="A19" s="33" t="s">
        <v>552</v>
      </c>
      <c r="B19" t="str">
        <f>IF('Application - Forest Carbon Ltd'!D132="","",IF(ISNUMBER('Application - Forest Carbon Ltd'!D132),0,1))</f>
        <v/>
      </c>
      <c r="E19" t="str">
        <f>IF('Data validation &amp; Calc'!C45="Woody shrub","",'Data validation &amp; Calc'!C45)</f>
        <v/>
      </c>
      <c r="F19" t="str">
        <f t="shared" si="0"/>
        <v/>
      </c>
    </row>
    <row r="20" spans="1:6" x14ac:dyDescent="0.3">
      <c r="A20" s="33" t="s">
        <v>553</v>
      </c>
      <c r="B20" t="str">
        <f>IF('Application - Forest Carbon Ltd'!D133="","",IF(ISNUMBER('Application - Forest Carbon Ltd'!D133),0,1))</f>
        <v/>
      </c>
      <c r="E20" t="str">
        <f>IF('Data validation &amp; Calc'!C46="Woody shrub","",'Data validation &amp; Calc'!C46)</f>
        <v/>
      </c>
      <c r="F20" t="str">
        <f t="shared" si="0"/>
        <v/>
      </c>
    </row>
    <row r="21" spans="1:6" x14ac:dyDescent="0.3">
      <c r="A21" s="33" t="s">
        <v>554</v>
      </c>
      <c r="B21" t="str">
        <f>IF('Application - Forest Carbon Ltd'!D134="","",IF(ISNUMBER('Application - Forest Carbon Ltd'!D134),0,1))</f>
        <v/>
      </c>
      <c r="E21" t="str">
        <f>IF('Data validation &amp; Calc'!C47="Woody shrub","",'Data validation &amp; Calc'!C47)</f>
        <v/>
      </c>
      <c r="F21" t="str">
        <f t="shared" si="0"/>
        <v/>
      </c>
    </row>
    <row r="22" spans="1:6" x14ac:dyDescent="0.3">
      <c r="A22" s="33" t="s">
        <v>555</v>
      </c>
      <c r="B22" t="str">
        <f>IF('Application - Forest Carbon Ltd'!D135="","",IF(ISNUMBER('Application - Forest Carbon Ltd'!D135),0,1))</f>
        <v/>
      </c>
      <c r="E22" t="str">
        <f>IF('Data validation &amp; Calc'!C48="Woody shrub","",'Data validation &amp; Calc'!C48)</f>
        <v/>
      </c>
      <c r="F22" t="str">
        <f t="shared" si="0"/>
        <v/>
      </c>
    </row>
    <row r="23" spans="1:6" x14ac:dyDescent="0.3">
      <c r="A23" s="33" t="s">
        <v>556</v>
      </c>
      <c r="B23" t="str">
        <f>IF('Application - Forest Carbon Ltd'!D136="","",IF(ISNUMBER('Application - Forest Carbon Ltd'!D136),0,1))</f>
        <v/>
      </c>
      <c r="E23" t="str">
        <f>IF('Data validation &amp; Calc'!C49="Woody shrub","",'Data validation &amp; Calc'!C49)</f>
        <v/>
      </c>
      <c r="F23" t="str">
        <f t="shared" si="0"/>
        <v/>
      </c>
    </row>
    <row r="24" spans="1:6" x14ac:dyDescent="0.3">
      <c r="A24" s="33" t="s">
        <v>557</v>
      </c>
      <c r="B24" t="str">
        <f>IF('Application - Forest Carbon Ltd'!D137="","",IF(ISNUMBER('Application - Forest Carbon Ltd'!D137),0,1))</f>
        <v/>
      </c>
      <c r="E24" t="str">
        <f>IF('Data validation &amp; Calc'!C50="Woody shrub","",'Data validation &amp; Calc'!C50)</f>
        <v/>
      </c>
      <c r="F24" t="str">
        <f t="shared" si="0"/>
        <v/>
      </c>
    </row>
    <row r="25" spans="1:6" x14ac:dyDescent="0.3">
      <c r="A25" s="33" t="s">
        <v>558</v>
      </c>
      <c r="B25" t="str">
        <f>IF('Application - Forest Carbon Ltd'!D138="","",IF(ISNUMBER('Application - Forest Carbon Ltd'!D138),0,1))</f>
        <v/>
      </c>
      <c r="E25" t="str">
        <f>IF('Data validation &amp; Calc'!C51="Woody shrub","",'Data validation &amp; Calc'!C51)</f>
        <v/>
      </c>
      <c r="F25" t="str">
        <f t="shared" si="0"/>
        <v/>
      </c>
    </row>
    <row r="26" spans="1:6" x14ac:dyDescent="0.3">
      <c r="A26" s="33" t="s">
        <v>559</v>
      </c>
      <c r="B26" t="str">
        <f>IF('Application - Forest Carbon Ltd'!D139="","",IF(ISNUMBER('Application - Forest Carbon Ltd'!D139),0,1))</f>
        <v/>
      </c>
      <c r="E26" t="str">
        <f>IF('Data validation &amp; Calc'!C52="Woody shrub","",'Data validation &amp; Calc'!C52)</f>
        <v/>
      </c>
      <c r="F26" t="str">
        <f t="shared" si="0"/>
        <v/>
      </c>
    </row>
    <row r="27" spans="1:6" x14ac:dyDescent="0.3">
      <c r="A27" s="33" t="s">
        <v>560</v>
      </c>
      <c r="B27" t="str">
        <f>IF('Application - Forest Carbon Ltd'!D140="","",IF(ISNUMBER('Application - Forest Carbon Ltd'!D140),0,1))</f>
        <v/>
      </c>
    </row>
    <row r="28" spans="1:6" x14ac:dyDescent="0.3">
      <c r="A28" s="33" t="s">
        <v>561</v>
      </c>
      <c r="B28" t="str">
        <f>IF('Application - Forest Carbon Ltd'!D141="","",IF(ISNUMBER('Application - Forest Carbon Ltd'!D141),0,1))</f>
        <v/>
      </c>
    </row>
    <row r="29" spans="1:6" x14ac:dyDescent="0.3">
      <c r="A29" s="33" t="s">
        <v>562</v>
      </c>
      <c r="B29" t="str">
        <f>IF('Application - Forest Carbon Ltd'!D142="","",IF(ISNUMBER('Application - Forest Carbon Ltd'!D142),0,1))</f>
        <v/>
      </c>
    </row>
    <row r="30" spans="1:6" x14ac:dyDescent="0.3">
      <c r="A30" s="33" t="s">
        <v>563</v>
      </c>
      <c r="B30" t="str">
        <f>IF('Application - Forest Carbon Ltd'!D143="","",IF(ISNUMBER('Application - Forest Carbon Ltd'!D143),0,1))</f>
        <v/>
      </c>
    </row>
    <row r="31" spans="1:6" x14ac:dyDescent="0.3">
      <c r="A31" s="5" t="s">
        <v>533</v>
      </c>
      <c r="B31">
        <f>IF('Application - Forest Carbon Ltd'!H160="","",IF(ISNUMBER('Application - Forest Carbon Ltd'!H160),0,1))</f>
        <v>0</v>
      </c>
      <c r="C31">
        <f>IF(SUM('Application - Forest Carbon Ltd'!H160:H165)='Application - Forest Carbon Ltd'!D54,0,1)</f>
        <v>0</v>
      </c>
    </row>
    <row r="32" spans="1:6" x14ac:dyDescent="0.3">
      <c r="A32" s="5" t="s">
        <v>534</v>
      </c>
      <c r="B32" t="str">
        <f>IF('Application - Forest Carbon Ltd'!H161="","",IF(ISNUMBER('Application - Forest Carbon Ltd'!H161),0,1))</f>
        <v/>
      </c>
    </row>
    <row r="33" spans="1:3" x14ac:dyDescent="0.3">
      <c r="A33" s="5" t="s">
        <v>535</v>
      </c>
      <c r="B33" t="str">
        <f>IF('Application - Forest Carbon Ltd'!H162="","",IF(ISNUMBER('Application - Forest Carbon Ltd'!H162),0,1))</f>
        <v/>
      </c>
    </row>
    <row r="34" spans="1:3" x14ac:dyDescent="0.3">
      <c r="A34" s="5" t="s">
        <v>536</v>
      </c>
      <c r="B34" t="str">
        <f>IF('Application - Forest Carbon Ltd'!H163="","",IF(ISNUMBER('Application - Forest Carbon Ltd'!H163),0,1))</f>
        <v/>
      </c>
    </row>
    <row r="35" spans="1:3" x14ac:dyDescent="0.3">
      <c r="A35" s="5" t="s">
        <v>537</v>
      </c>
      <c r="B35" t="str">
        <f>IF('Application - Forest Carbon Ltd'!H164="","",IF(ISNUMBER('Application - Forest Carbon Ltd'!H164),0,1))</f>
        <v/>
      </c>
    </row>
    <row r="36" spans="1:3" x14ac:dyDescent="0.3">
      <c r="A36" s="5" t="s">
        <v>538</v>
      </c>
      <c r="B36" t="str">
        <f>IF('Application - Forest Carbon Ltd'!H165="","",IF(ISNUMBER('Application - Forest Carbon Ltd'!H165),0,1))</f>
        <v/>
      </c>
    </row>
    <row r="37" spans="1:3" x14ac:dyDescent="0.3">
      <c r="A37" t="s">
        <v>34</v>
      </c>
      <c r="B37">
        <f>IF('Application - Forest Carbon Ltd'!D170="","",IF(ISNUMBER('Application - Forest Carbon Ltd'!D170),0,1))</f>
        <v>0</v>
      </c>
    </row>
    <row r="38" spans="1:3" x14ac:dyDescent="0.3">
      <c r="A38" t="s">
        <v>35</v>
      </c>
      <c r="B38">
        <f>IF('Application - Forest Carbon Ltd'!D171="","",IF(ISNUMBER('Application - Forest Carbon Ltd'!D171),0,1))</f>
        <v>0</v>
      </c>
    </row>
    <row r="39" spans="1:3" x14ac:dyDescent="0.3">
      <c r="A39" t="s">
        <v>36</v>
      </c>
      <c r="B39">
        <f>IF('Application - Forest Carbon Ltd'!D172="","",IF(ISNUMBER('Application - Forest Carbon Ltd'!D172),0,1))</f>
        <v>0</v>
      </c>
    </row>
    <row r="40" spans="1:3" x14ac:dyDescent="0.3">
      <c r="A40" t="s">
        <v>37</v>
      </c>
      <c r="B40">
        <f>IF('Application - Forest Carbon Ltd'!D173="","",IF(ISNUMBER('Application - Forest Carbon Ltd'!D173),0,1))</f>
        <v>0</v>
      </c>
    </row>
    <row r="41" spans="1:3" x14ac:dyDescent="0.3">
      <c r="A41" t="s">
        <v>565</v>
      </c>
      <c r="C41">
        <f>'Application - Forest Carbon Ltd'!F160</f>
        <v>3</v>
      </c>
    </row>
    <row r="42" spans="1:3" x14ac:dyDescent="0.3">
      <c r="A42" t="s">
        <v>566</v>
      </c>
      <c r="C42" t="str">
        <f>'Application - Forest Carbon Ltd'!F161</f>
        <v/>
      </c>
    </row>
    <row r="43" spans="1:3" x14ac:dyDescent="0.3">
      <c r="A43" t="s">
        <v>567</v>
      </c>
      <c r="C43" t="str">
        <f>'Application - Forest Carbon Ltd'!F162</f>
        <v/>
      </c>
    </row>
    <row r="44" spans="1:3" x14ac:dyDescent="0.3">
      <c r="A44" t="s">
        <v>568</v>
      </c>
      <c r="C44" t="str">
        <f>'Application - Forest Carbon Ltd'!F163</f>
        <v/>
      </c>
    </row>
    <row r="45" spans="1:3" x14ac:dyDescent="0.3">
      <c r="A45" t="s">
        <v>569</v>
      </c>
      <c r="C45" t="str">
        <f>'Application - Forest Carbon Ltd'!F164</f>
        <v/>
      </c>
    </row>
    <row r="46" spans="1:3" x14ac:dyDescent="0.3">
      <c r="A46" t="s">
        <v>570</v>
      </c>
      <c r="C46" t="str">
        <f>'Application - Forest Carbon Ltd'!F165</f>
        <v/>
      </c>
    </row>
    <row r="47" spans="1:3" x14ac:dyDescent="0.3">
      <c r="A47" t="s">
        <v>154</v>
      </c>
      <c r="B47" t="str">
        <f>IF('Application - Forest Carbon Ltd'!D176="","",IF(ISNUMBER('Application - Forest Carbon Ltd'!D176),0,1))</f>
        <v/>
      </c>
    </row>
    <row r="48" spans="1:3" x14ac:dyDescent="0.3">
      <c r="A48" t="s">
        <v>529</v>
      </c>
      <c r="B48" t="str">
        <f>IF('Application - Forest Carbon Ltd'!D177="","",IF(ISNUMBER('Application - Forest Carbon Ltd'!D177),0,1))</f>
        <v/>
      </c>
    </row>
    <row r="49" spans="1:2" x14ac:dyDescent="0.3">
      <c r="A49" t="s">
        <v>39</v>
      </c>
      <c r="B49" t="str">
        <f>IF('Application - Forest Carbon Ltd'!D178="","",IF(ISNUMBER('Application - Forest Carbon Ltd'!D178),0,1))</f>
        <v/>
      </c>
    </row>
  </sheetData>
  <autoFilter ref="B1:C1" xr:uid="{00000000-0009-0000-0000-000001000000}"/>
  <phoneticPr fontId="2" type="noConversion"/>
  <conditionalFormatting sqref="A2:A30">
    <cfRule type="containsText" dxfId="2" priority="4" operator="containsText" text="please">
      <formula>NOT(ISERROR(SEARCH("please",A2)))</formula>
    </cfRule>
  </conditionalFormatting>
  <conditionalFormatting sqref="A1">
    <cfRule type="cellIs" dxfId="1" priority="2" operator="greaterThan">
      <formula>0</formula>
    </cfRule>
  </conditionalFormatting>
  <conditionalFormatting sqref="G1">
    <cfRule type="cellIs" dxfId="0"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topLeftCell="E26" workbookViewId="0">
      <selection activeCell="F27" sqref="F27"/>
    </sheetView>
  </sheetViews>
  <sheetFormatPr defaultRowHeight="14.4" x14ac:dyDescent="0.3"/>
  <cols>
    <col min="1" max="1" width="93.5546875" bestFit="1" customWidth="1"/>
  </cols>
  <sheetData>
    <row r="1" spans="1:7" x14ac:dyDescent="0.3">
      <c r="A1" s="1" t="s">
        <v>412</v>
      </c>
      <c r="C1" s="1" t="s">
        <v>428</v>
      </c>
      <c r="F1" s="1" t="s">
        <v>400</v>
      </c>
    </row>
    <row r="2" spans="1:7" x14ac:dyDescent="0.3">
      <c r="A2" s="14" t="s">
        <v>411</v>
      </c>
      <c r="C2" s="57" t="s">
        <v>429</v>
      </c>
      <c r="F2" t="s">
        <v>429</v>
      </c>
    </row>
    <row r="3" spans="1:7" x14ac:dyDescent="0.3">
      <c r="A3" t="s">
        <v>414</v>
      </c>
      <c r="C3" t="s">
        <v>430</v>
      </c>
      <c r="F3" t="s">
        <v>432</v>
      </c>
    </row>
    <row r="4" spans="1:7" x14ac:dyDescent="0.3">
      <c r="A4" t="s">
        <v>415</v>
      </c>
      <c r="C4" t="s">
        <v>431</v>
      </c>
      <c r="F4" t="s">
        <v>433</v>
      </c>
    </row>
    <row r="5" spans="1:7" x14ac:dyDescent="0.3">
      <c r="A5" t="s">
        <v>413</v>
      </c>
      <c r="F5" t="s">
        <v>434</v>
      </c>
    </row>
    <row r="6" spans="1:7" x14ac:dyDescent="0.3">
      <c r="A6" t="s">
        <v>410</v>
      </c>
      <c r="F6" t="s">
        <v>602</v>
      </c>
    </row>
    <row r="8" spans="1:7" x14ac:dyDescent="0.3">
      <c r="A8" s="1" t="s">
        <v>292</v>
      </c>
    </row>
    <row r="9" spans="1:7" x14ac:dyDescent="0.3">
      <c r="A9" s="14" t="s">
        <v>411</v>
      </c>
    </row>
    <row r="10" spans="1:7" x14ac:dyDescent="0.3">
      <c r="A10" t="s">
        <v>407</v>
      </c>
    </row>
    <row r="11" spans="1:7" x14ac:dyDescent="0.3">
      <c r="A11" t="s">
        <v>293</v>
      </c>
    </row>
    <row r="12" spans="1:7" x14ac:dyDescent="0.3">
      <c r="A12" t="s">
        <v>408</v>
      </c>
    </row>
    <row r="13" spans="1:7" x14ac:dyDescent="0.3">
      <c r="A13" t="s">
        <v>409</v>
      </c>
    </row>
    <row r="14" spans="1:7" x14ac:dyDescent="0.3">
      <c r="A14" t="s">
        <v>410</v>
      </c>
    </row>
    <row r="16" spans="1:7" x14ac:dyDescent="0.3">
      <c r="A16" s="2" t="s">
        <v>29</v>
      </c>
      <c r="F16" s="22" t="s">
        <v>137</v>
      </c>
      <c r="G16" s="23" t="s">
        <v>135</v>
      </c>
    </row>
    <row r="17" spans="1:10" x14ac:dyDescent="0.3">
      <c r="A17" s="14" t="s">
        <v>411</v>
      </c>
      <c r="F17" s="22"/>
      <c r="G17" s="23"/>
    </row>
    <row r="18" spans="1:10" x14ac:dyDescent="0.3">
      <c r="A18" t="s">
        <v>356</v>
      </c>
      <c r="F18" s="25">
        <v>625</v>
      </c>
      <c r="G18" s="26">
        <v>4</v>
      </c>
      <c r="H18">
        <v>1.2</v>
      </c>
    </row>
    <row r="19" spans="1:10" x14ac:dyDescent="0.3">
      <c r="A19" t="s">
        <v>294</v>
      </c>
      <c r="F19" s="4">
        <v>1100</v>
      </c>
      <c r="G19" s="6">
        <v>3</v>
      </c>
      <c r="H19">
        <v>1.4</v>
      </c>
    </row>
    <row r="20" spans="1:10" x14ac:dyDescent="0.3">
      <c r="A20" t="s">
        <v>357</v>
      </c>
      <c r="F20" s="4">
        <v>1111</v>
      </c>
      <c r="G20" s="6">
        <v>3</v>
      </c>
      <c r="H20">
        <v>1.5</v>
      </c>
    </row>
    <row r="21" spans="1:10" x14ac:dyDescent="0.3">
      <c r="F21" s="4">
        <v>1600</v>
      </c>
      <c r="G21" s="6">
        <v>2.5</v>
      </c>
      <c r="H21">
        <v>1.7</v>
      </c>
    </row>
    <row r="22" spans="1:10" x14ac:dyDescent="0.3">
      <c r="A22" s="3" t="s">
        <v>30</v>
      </c>
      <c r="F22" s="4">
        <v>2500</v>
      </c>
      <c r="G22" s="6">
        <v>2</v>
      </c>
      <c r="H22">
        <v>2</v>
      </c>
    </row>
    <row r="23" spans="1:10" x14ac:dyDescent="0.3">
      <c r="A23" s="14" t="s">
        <v>411</v>
      </c>
      <c r="F23" s="4"/>
      <c r="G23" s="6"/>
    </row>
    <row r="24" spans="1:10" x14ac:dyDescent="0.3">
      <c r="A24" t="s">
        <v>358</v>
      </c>
      <c r="F24" s="7">
        <v>4444</v>
      </c>
      <c r="G24" s="9">
        <v>1.5</v>
      </c>
      <c r="H24">
        <v>2.5</v>
      </c>
    </row>
    <row r="25" spans="1:10" x14ac:dyDescent="0.3">
      <c r="A25" t="s">
        <v>295</v>
      </c>
      <c r="H25">
        <v>3</v>
      </c>
    </row>
    <row r="27" spans="1:10" x14ac:dyDescent="0.3">
      <c r="A27" s="3" t="s">
        <v>31</v>
      </c>
      <c r="C27" s="20" t="s">
        <v>155</v>
      </c>
      <c r="D27" s="21" t="s">
        <v>685</v>
      </c>
      <c r="E27" s="21" t="s">
        <v>686</v>
      </c>
      <c r="F27" s="21" t="s">
        <v>262</v>
      </c>
      <c r="G27" s="18" t="s">
        <v>136</v>
      </c>
      <c r="H27" s="19" t="s">
        <v>135</v>
      </c>
      <c r="I27" s="170" t="s">
        <v>687</v>
      </c>
      <c r="J27" s="1" t="s">
        <v>614</v>
      </c>
    </row>
    <row r="28" spans="1:10" x14ac:dyDescent="0.3">
      <c r="A28" s="14" t="s">
        <v>411</v>
      </c>
      <c r="C28" s="4" t="str">
        <f>'Application - Forest Carbon Ltd'!C119</f>
        <v/>
      </c>
      <c r="D28" s="5">
        <f>IFERROR(IF(C28="Woody shrub",0,'Application - Forest Carbon Ltd'!D119/SUM('Application - Forest Carbon Ltd'!$D$119:$D$143)),0)</f>
        <v>0</v>
      </c>
      <c r="E28" s="5">
        <f>IFERROR(IF(C28="Woody Shrub",'Application - Forest Carbon Ltd'!D119/SUM('Application - Forest Carbon Ltd'!$D$119:$D$143),0),0)</f>
        <v>0</v>
      </c>
      <c r="F28" s="5">
        <f>'Application - Forest Carbon Ltd'!D119*'Application - Forest Carbon Ltd'!H119</f>
        <v>0</v>
      </c>
      <c r="G28" s="14" t="str">
        <f>IF(OR('Application - Forest Carbon Ltd'!I119="Thinned",'Application - Forest Carbon Ltd'!I119="CCF",'Application - Forest Carbon Ltd'!I119="Continuous Cover"),"Thinned","No_thin")</f>
        <v>No_thin</v>
      </c>
      <c r="H28" s="16" t="str">
        <f>IFERROR(VLOOKUP('Application - Forest Carbon Ltd'!H119,$F$18:$G$24,2,0),"")</f>
        <v/>
      </c>
      <c r="I28">
        <f>IFERROR(IF(D28&gt;0,D28*H28,IF(E28&lt;0,E28*H28,0)),0)</f>
        <v>0</v>
      </c>
      <c r="J28" t="str">
        <f>IF(C28="Woody shrub",_xlfn.CONCAT('Application - Forest Carbon Ltd'!B119,", "),"")</f>
        <v/>
      </c>
    </row>
    <row r="29" spans="1:10" x14ac:dyDescent="0.3">
      <c r="A29" t="s">
        <v>359</v>
      </c>
      <c r="B29">
        <v>0</v>
      </c>
      <c r="C29" s="4" t="str">
        <f>'Application - Forest Carbon Ltd'!C120</f>
        <v/>
      </c>
      <c r="D29" s="5">
        <f>IFERROR(IF(C29="Woody shrub",0,'Application - Forest Carbon Ltd'!D120/SUM('Application - Forest Carbon Ltd'!$D$119:$D$143)),0)</f>
        <v>0</v>
      </c>
      <c r="E29" s="5">
        <f>IFERROR(IF(C29="Woody Shrub",'Application - Forest Carbon Ltd'!D120/SUM('Application - Forest Carbon Ltd'!$D$119:$D$143),0),0)</f>
        <v>0</v>
      </c>
      <c r="F29" s="5">
        <f>'Application - Forest Carbon Ltd'!D120*'Application - Forest Carbon Ltd'!H120</f>
        <v>0</v>
      </c>
      <c r="G29" s="14" t="str">
        <f>IF(OR('Application - Forest Carbon Ltd'!I120="Thinned",'Application - Forest Carbon Ltd'!I120="CCF",'Application - Forest Carbon Ltd'!I120="Continuous Cover"),"Thinned","No_thin")</f>
        <v>No_thin</v>
      </c>
      <c r="H29" s="16" t="str">
        <f>IFERROR(VLOOKUP('Application - Forest Carbon Ltd'!H120,$F$18:$G$24,2,0),"")</f>
        <v/>
      </c>
      <c r="I29">
        <f t="shared" ref="I29:I52" si="0">IFERROR(IF(D29&gt;0,D29*H29,IF(E29&lt;0,E29*H29,0)),0)</f>
        <v>0</v>
      </c>
      <c r="J29" t="str">
        <f>IF(C29="Woody shrub",_xlfn.CONCAT('Application - Forest Carbon Ltd'!B120,", "),"")</f>
        <v/>
      </c>
    </row>
    <row r="30" spans="1:10" x14ac:dyDescent="0.3">
      <c r="A30" t="s">
        <v>296</v>
      </c>
      <c r="B30">
        <v>0</v>
      </c>
      <c r="C30" s="4" t="str">
        <f>'Application - Forest Carbon Ltd'!C121</f>
        <v/>
      </c>
      <c r="D30" s="5">
        <f>IFERROR(IF(C30="Woody shrub",0,'Application - Forest Carbon Ltd'!D121/SUM('Application - Forest Carbon Ltd'!$D$119:$D$143)),0)</f>
        <v>0</v>
      </c>
      <c r="E30" s="5">
        <f>IFERROR(IF(C30="Woody Shrub",'Application - Forest Carbon Ltd'!D121/SUM('Application - Forest Carbon Ltd'!$D$119:$D$143),0),0)</f>
        <v>0</v>
      </c>
      <c r="F30" s="5">
        <f>'Application - Forest Carbon Ltd'!D121*'Application - Forest Carbon Ltd'!H121</f>
        <v>0</v>
      </c>
      <c r="G30" s="14" t="str">
        <f>IF(OR('Application - Forest Carbon Ltd'!I121="Thinned",'Application - Forest Carbon Ltd'!I121="CCF",'Application - Forest Carbon Ltd'!I121="Continuous Cover"),"Thinned","No_thin")</f>
        <v>No_thin</v>
      </c>
      <c r="H30" s="16" t="str">
        <f>IFERROR(VLOOKUP('Application - Forest Carbon Ltd'!H121,$F$18:$G$24,2,0),"")</f>
        <v/>
      </c>
      <c r="I30">
        <f t="shared" si="0"/>
        <v>0</v>
      </c>
      <c r="J30" t="str">
        <f>IF(C30="Woody shrub",_xlfn.CONCAT('Application - Forest Carbon Ltd'!B121,", "),"")</f>
        <v/>
      </c>
    </row>
    <row r="31" spans="1:10" x14ac:dyDescent="0.3">
      <c r="A31" t="s">
        <v>360</v>
      </c>
      <c r="B31">
        <v>0</v>
      </c>
      <c r="C31" s="4" t="str">
        <f>'Application - Forest Carbon Ltd'!C122</f>
        <v/>
      </c>
      <c r="D31" s="5">
        <f>IFERROR(IF(C31="Woody shrub",0,'Application - Forest Carbon Ltd'!D122/SUM('Application - Forest Carbon Ltd'!$D$119:$D$143)),0)</f>
        <v>0</v>
      </c>
      <c r="E31" s="5">
        <f>IFERROR(IF(C31="Woody Shrub",'Application - Forest Carbon Ltd'!D122/SUM('Application - Forest Carbon Ltd'!$D$119:$D$143),0),0)</f>
        <v>0</v>
      </c>
      <c r="F31" s="5">
        <f>'Application - Forest Carbon Ltd'!D122*'Application - Forest Carbon Ltd'!H122</f>
        <v>0</v>
      </c>
      <c r="G31" s="14" t="str">
        <f>IF(OR('Application - Forest Carbon Ltd'!I122="Thinned",'Application - Forest Carbon Ltd'!I122="CCF",'Application - Forest Carbon Ltd'!I122="Continuous Cover"),"Thinned","No_thin")</f>
        <v>No_thin</v>
      </c>
      <c r="H31" s="16" t="str">
        <f>IFERROR(VLOOKUP('Application - Forest Carbon Ltd'!H122,$F$18:$G$24,2,0),"")</f>
        <v/>
      </c>
      <c r="I31">
        <f t="shared" si="0"/>
        <v>0</v>
      </c>
      <c r="J31" t="str">
        <f>IF(C31="Woody shrub",_xlfn.CONCAT('Application - Forest Carbon Ltd'!B122,", "),"")</f>
        <v/>
      </c>
    </row>
    <row r="32" spans="1:10" x14ac:dyDescent="0.3">
      <c r="A32" t="s">
        <v>361</v>
      </c>
      <c r="B32">
        <v>0</v>
      </c>
      <c r="C32" s="4" t="str">
        <f>'Application - Forest Carbon Ltd'!C123</f>
        <v/>
      </c>
      <c r="D32" s="5">
        <f>IFERROR(IF(C32="Woody shrub",0,'Application - Forest Carbon Ltd'!D123/SUM('Application - Forest Carbon Ltd'!$D$119:$D$143)),0)</f>
        <v>0</v>
      </c>
      <c r="E32" s="5">
        <f>IFERROR(IF(C32="Woody Shrub",'Application - Forest Carbon Ltd'!D123/SUM('Application - Forest Carbon Ltd'!$D$119:$D$143),0),0)</f>
        <v>0</v>
      </c>
      <c r="F32" s="5">
        <f>'Application - Forest Carbon Ltd'!D123*'Application - Forest Carbon Ltd'!H123</f>
        <v>0</v>
      </c>
      <c r="G32" s="14" t="str">
        <f>IF(OR('Application - Forest Carbon Ltd'!I123="Thinned",'Application - Forest Carbon Ltd'!I123="CCF",'Application - Forest Carbon Ltd'!I123="Continuous Cover"),"Thinned","No_thin")</f>
        <v>No_thin</v>
      </c>
      <c r="H32" s="16" t="str">
        <f>IFERROR(VLOOKUP('Application - Forest Carbon Ltd'!H123,$F$18:$G$24,2,0),"")</f>
        <v/>
      </c>
      <c r="I32">
        <f t="shared" si="0"/>
        <v>0</v>
      </c>
      <c r="J32" t="str">
        <f>IF(C32="Woody shrub",_xlfn.CONCAT('Application - Forest Carbon Ltd'!B123,", "),"")</f>
        <v/>
      </c>
    </row>
    <row r="33" spans="1:10" x14ac:dyDescent="0.3">
      <c r="A33" t="s">
        <v>362</v>
      </c>
      <c r="B33">
        <v>0</v>
      </c>
      <c r="C33" s="4" t="str">
        <f>'Application - Forest Carbon Ltd'!C124</f>
        <v/>
      </c>
      <c r="D33" s="5">
        <f>IFERROR(IF(C33="Woody shrub",0,'Application - Forest Carbon Ltd'!D124/SUM('Application - Forest Carbon Ltd'!$D$119:$D$143)),0)</f>
        <v>0</v>
      </c>
      <c r="E33" s="5">
        <f>IFERROR(IF(C33="Woody Shrub",'Application - Forest Carbon Ltd'!D124/SUM('Application - Forest Carbon Ltd'!$D$119:$D$143),0),0)</f>
        <v>0</v>
      </c>
      <c r="F33" s="5">
        <f>'Application - Forest Carbon Ltd'!D124*'Application - Forest Carbon Ltd'!H124</f>
        <v>0</v>
      </c>
      <c r="G33" s="14" t="str">
        <f>IF(OR('Application - Forest Carbon Ltd'!I124="Thinned",'Application - Forest Carbon Ltd'!I124="CCF",'Application - Forest Carbon Ltd'!I124="Continuous Cover"),"Thinned","No_thin")</f>
        <v>No_thin</v>
      </c>
      <c r="H33" s="16" t="str">
        <f>IFERROR(VLOOKUP('Application - Forest Carbon Ltd'!H124,$F$18:$G$24,2,0),"")</f>
        <v/>
      </c>
      <c r="I33">
        <f t="shared" si="0"/>
        <v>0</v>
      </c>
      <c r="J33" t="str">
        <f>IF(C33="Woody shrub",_xlfn.CONCAT('Application - Forest Carbon Ltd'!B124,", "),"")</f>
        <v/>
      </c>
    </row>
    <row r="34" spans="1:10" x14ac:dyDescent="0.3">
      <c r="C34" s="4" t="str">
        <f>'Application - Forest Carbon Ltd'!C125</f>
        <v/>
      </c>
      <c r="D34" s="5">
        <f>IFERROR(IF(C34="Woody shrub",0,'Application - Forest Carbon Ltd'!D125/SUM('Application - Forest Carbon Ltd'!$D$119:$D$143)),0)</f>
        <v>0</v>
      </c>
      <c r="E34" s="5">
        <f>IFERROR(IF(C34="Woody Shrub",'Application - Forest Carbon Ltd'!D125/SUM('Application - Forest Carbon Ltd'!$D$119:$D$143),0),0)</f>
        <v>0</v>
      </c>
      <c r="F34" s="5">
        <f>'Application - Forest Carbon Ltd'!D125*'Application - Forest Carbon Ltd'!H125</f>
        <v>0</v>
      </c>
      <c r="G34" s="14" t="str">
        <f>IF(OR('Application - Forest Carbon Ltd'!I125="Thinned",'Application - Forest Carbon Ltd'!I125="CCF",'Application - Forest Carbon Ltd'!I125="Continuous Cover"),"Thinned","No_thin")</f>
        <v>No_thin</v>
      </c>
      <c r="H34" s="16" t="str">
        <f>IFERROR(VLOOKUP('Application - Forest Carbon Ltd'!H125,$F$18:$G$24,2,0),"")</f>
        <v/>
      </c>
      <c r="I34">
        <f t="shared" si="0"/>
        <v>0</v>
      </c>
      <c r="J34" t="str">
        <f>IF(C34="Woody shrub",_xlfn.CONCAT('Application - Forest Carbon Ltd'!B125,", "),"")</f>
        <v/>
      </c>
    </row>
    <row r="35" spans="1:10" x14ac:dyDescent="0.3">
      <c r="A35" s="1" t="s">
        <v>363</v>
      </c>
      <c r="C35" s="4" t="str">
        <f>'Application - Forest Carbon Ltd'!C126</f>
        <v/>
      </c>
      <c r="D35" s="5">
        <f>IFERROR(IF(C35="Woody shrub",0,'Application - Forest Carbon Ltd'!D126/SUM('Application - Forest Carbon Ltd'!$D$119:$D$143)),0)</f>
        <v>0</v>
      </c>
      <c r="E35" s="5">
        <f>IFERROR(IF(C35="Woody Shrub",'Application - Forest Carbon Ltd'!D126/SUM('Application - Forest Carbon Ltd'!$D$119:$D$143),0),0)</f>
        <v>0</v>
      </c>
      <c r="F35" s="5">
        <f>'Application - Forest Carbon Ltd'!D126*'Application - Forest Carbon Ltd'!H126</f>
        <v>0</v>
      </c>
      <c r="G35" s="14" t="str">
        <f>IF(OR('Application - Forest Carbon Ltd'!I126="Thinned",'Application - Forest Carbon Ltd'!I126="CCF",'Application - Forest Carbon Ltd'!I126="Continuous Cover"),"Thinned","No_thin")</f>
        <v>No_thin</v>
      </c>
      <c r="H35" s="16" t="str">
        <f>IFERROR(VLOOKUP('Application - Forest Carbon Ltd'!H126,$F$18:$G$24,2,0),"")</f>
        <v/>
      </c>
      <c r="I35">
        <f t="shared" si="0"/>
        <v>0</v>
      </c>
      <c r="J35" t="str">
        <f>IF(C35="Woody shrub",_xlfn.CONCAT('Application - Forest Carbon Ltd'!B126,", "),"")</f>
        <v/>
      </c>
    </row>
    <row r="36" spans="1:10" x14ac:dyDescent="0.3">
      <c r="A36" t="s">
        <v>411</v>
      </c>
      <c r="C36" s="4" t="str">
        <f>'Application - Forest Carbon Ltd'!C127</f>
        <v/>
      </c>
      <c r="D36" s="5">
        <f>IFERROR(IF(C36="Woody shrub",0,'Application - Forest Carbon Ltd'!D127/SUM('Application - Forest Carbon Ltd'!$D$119:$D$143)),0)</f>
        <v>0</v>
      </c>
      <c r="E36" s="5">
        <f>IFERROR(IF(C36="Woody Shrub",'Application - Forest Carbon Ltd'!D127/SUM('Application - Forest Carbon Ltd'!$D$119:$D$143),0),0)</f>
        <v>0</v>
      </c>
      <c r="F36" s="5">
        <f>'Application - Forest Carbon Ltd'!D127*'Application - Forest Carbon Ltd'!H127</f>
        <v>0</v>
      </c>
      <c r="G36" s="14" t="str">
        <f>IF(OR('Application - Forest Carbon Ltd'!I127="Thinned",'Application - Forest Carbon Ltd'!I127="CCF",'Application - Forest Carbon Ltd'!I127="Continuous Cover"),"Thinned","No_thin")</f>
        <v>No_thin</v>
      </c>
      <c r="H36" s="16" t="str">
        <f>IFERROR(VLOOKUP('Application - Forest Carbon Ltd'!H127,$F$18:$G$24,2,0),"")</f>
        <v/>
      </c>
      <c r="I36">
        <f t="shared" si="0"/>
        <v>0</v>
      </c>
      <c r="J36" t="str">
        <f>IF(C36="Woody shrub",_xlfn.CONCAT('Application - Forest Carbon Ltd'!B127,", "),"")</f>
        <v/>
      </c>
    </row>
    <row r="37" spans="1:10" x14ac:dyDescent="0.3">
      <c r="A37" t="s">
        <v>364</v>
      </c>
      <c r="C37" s="4" t="str">
        <f>'Application - Forest Carbon Ltd'!C128</f>
        <v/>
      </c>
      <c r="D37" s="5">
        <f>IFERROR(IF(C37="Woody shrub",0,'Application - Forest Carbon Ltd'!D128/SUM('Application - Forest Carbon Ltd'!$D$119:$D$143)),0)</f>
        <v>0</v>
      </c>
      <c r="E37" s="5">
        <f>IFERROR(IF(C37="Woody Shrub",'Application - Forest Carbon Ltd'!D128/SUM('Application - Forest Carbon Ltd'!$D$119:$D$143),0),0)</f>
        <v>0</v>
      </c>
      <c r="F37" s="5">
        <f>'Application - Forest Carbon Ltd'!D128*'Application - Forest Carbon Ltd'!H128</f>
        <v>0</v>
      </c>
      <c r="G37" s="14" t="str">
        <f>IF(OR('Application - Forest Carbon Ltd'!I128="Thinned",'Application - Forest Carbon Ltd'!I128="CCF",'Application - Forest Carbon Ltd'!I128="Continuous Cover"),"Thinned","No_thin")</f>
        <v>No_thin</v>
      </c>
      <c r="H37" s="16" t="str">
        <f>IFERROR(VLOOKUP('Application - Forest Carbon Ltd'!H128,$F$18:$G$24,2,0),"")</f>
        <v/>
      </c>
      <c r="I37">
        <f t="shared" si="0"/>
        <v>0</v>
      </c>
      <c r="J37" t="str">
        <f>IF(C37="Woody shrub",_xlfn.CONCAT('Application - Forest Carbon Ltd'!B128,", "),"")</f>
        <v/>
      </c>
    </row>
    <row r="38" spans="1:10" x14ac:dyDescent="0.3">
      <c r="A38" t="s">
        <v>365</v>
      </c>
      <c r="C38" s="4" t="str">
        <f>'Application - Forest Carbon Ltd'!C129</f>
        <v/>
      </c>
      <c r="D38" s="5">
        <f>IFERROR(IF(C38="Woody shrub",0,'Application - Forest Carbon Ltd'!D129/SUM('Application - Forest Carbon Ltd'!$D$119:$D$143)),0)</f>
        <v>0</v>
      </c>
      <c r="E38" s="5">
        <f>IFERROR(IF(C38="Woody Shrub",'Application - Forest Carbon Ltd'!D129/SUM('Application - Forest Carbon Ltd'!$D$119:$D$143),0),0)</f>
        <v>0</v>
      </c>
      <c r="F38" s="5">
        <f>'Application - Forest Carbon Ltd'!D129*'Application - Forest Carbon Ltd'!H129</f>
        <v>0</v>
      </c>
      <c r="G38" s="14" t="str">
        <f>IF(OR('Application - Forest Carbon Ltd'!I129="Thinned",'Application - Forest Carbon Ltd'!I129="CCF",'Application - Forest Carbon Ltd'!I129="Continuous Cover"),"Thinned","No_thin")</f>
        <v>No_thin</v>
      </c>
      <c r="H38" s="16" t="str">
        <f>IFERROR(VLOOKUP('Application - Forest Carbon Ltd'!H129,$F$18:$G$24,2,0),"")</f>
        <v/>
      </c>
      <c r="I38">
        <f t="shared" si="0"/>
        <v>0</v>
      </c>
      <c r="J38" t="str">
        <f>IF(C38="Woody shrub",_xlfn.CONCAT('Application - Forest Carbon Ltd'!B129,", "),"")</f>
        <v/>
      </c>
    </row>
    <row r="39" spans="1:10" x14ac:dyDescent="0.3">
      <c r="A39" t="s">
        <v>366</v>
      </c>
      <c r="C39" s="4" t="str">
        <f>'Application - Forest Carbon Ltd'!C130</f>
        <v/>
      </c>
      <c r="D39" s="5">
        <f>IFERROR(IF(C39="Woody shrub",0,'Application - Forest Carbon Ltd'!D130/SUM('Application - Forest Carbon Ltd'!$D$119:$D$143)),0)</f>
        <v>0</v>
      </c>
      <c r="E39" s="5">
        <f>IFERROR(IF(C39="Woody Shrub",'Application - Forest Carbon Ltd'!D130/SUM('Application - Forest Carbon Ltd'!$D$119:$D$143),0),0)</f>
        <v>0</v>
      </c>
      <c r="F39" s="5">
        <f>'Application - Forest Carbon Ltd'!D130*'Application - Forest Carbon Ltd'!H130</f>
        <v>0</v>
      </c>
      <c r="G39" s="14" t="str">
        <f>IF(OR('Application - Forest Carbon Ltd'!I130="Thinned",'Application - Forest Carbon Ltd'!I130="CCF",'Application - Forest Carbon Ltd'!I130="Continuous Cover"),"Thinned","No_thin")</f>
        <v>No_thin</v>
      </c>
      <c r="H39" s="16" t="str">
        <f>IFERROR(VLOOKUP('Application - Forest Carbon Ltd'!H130,$F$18:$G$24,2,0),"")</f>
        <v/>
      </c>
      <c r="I39">
        <f t="shared" si="0"/>
        <v>0</v>
      </c>
      <c r="J39" t="str">
        <f>IF(C39="Woody shrub",_xlfn.CONCAT('Application - Forest Carbon Ltd'!B130,", "),"")</f>
        <v/>
      </c>
    </row>
    <row r="40" spans="1:10" x14ac:dyDescent="0.3">
      <c r="A40" t="s">
        <v>367</v>
      </c>
      <c r="C40" s="4" t="str">
        <f>'Application - Forest Carbon Ltd'!C131</f>
        <v/>
      </c>
      <c r="D40" s="5">
        <f>IFERROR(IF(C40="Woody shrub",0,'Application - Forest Carbon Ltd'!D131/SUM('Application - Forest Carbon Ltd'!$D$119:$D$143)),0)</f>
        <v>0</v>
      </c>
      <c r="E40" s="5">
        <f>IFERROR(IF(C40="Woody Shrub",'Application - Forest Carbon Ltd'!D131/SUM('Application - Forest Carbon Ltd'!$D$119:$D$143),0),0)</f>
        <v>0</v>
      </c>
      <c r="F40" s="5">
        <f>'Application - Forest Carbon Ltd'!D131*'Application - Forest Carbon Ltd'!H131</f>
        <v>0</v>
      </c>
      <c r="G40" s="14" t="str">
        <f>IF(OR('Application - Forest Carbon Ltd'!I131="Thinned",'Application - Forest Carbon Ltd'!I131="CCF",'Application - Forest Carbon Ltd'!I131="Continuous Cover"),"Thinned","No_thin")</f>
        <v>No_thin</v>
      </c>
      <c r="H40" s="16" t="str">
        <f>IFERROR(VLOOKUP('Application - Forest Carbon Ltd'!H131,$F$18:$G$24,2,0),"")</f>
        <v/>
      </c>
      <c r="I40">
        <f t="shared" si="0"/>
        <v>0</v>
      </c>
      <c r="J40" t="str">
        <f>IF(C40="Woody shrub",_xlfn.CONCAT('Application - Forest Carbon Ltd'!B131,", "),"")</f>
        <v/>
      </c>
    </row>
    <row r="41" spans="1:10" x14ac:dyDescent="0.3">
      <c r="A41" t="s">
        <v>368</v>
      </c>
      <c r="C41" s="4" t="str">
        <f>'Application - Forest Carbon Ltd'!C132</f>
        <v/>
      </c>
      <c r="D41" s="5">
        <f>IFERROR(IF(C41="Woody shrub",0,'Application - Forest Carbon Ltd'!D132/SUM('Application - Forest Carbon Ltd'!$D$119:$D$143)),0)</f>
        <v>0</v>
      </c>
      <c r="E41" s="5">
        <f>IFERROR(IF(C41="Woody Shrub",'Application - Forest Carbon Ltd'!D132/SUM('Application - Forest Carbon Ltd'!$D$119:$D$143),0),0)</f>
        <v>0</v>
      </c>
      <c r="F41" s="5">
        <f>'Application - Forest Carbon Ltd'!D132*'Application - Forest Carbon Ltd'!H132</f>
        <v>0</v>
      </c>
      <c r="G41" s="14" t="str">
        <f>IF(OR('Application - Forest Carbon Ltd'!I132="Thinned",'Application - Forest Carbon Ltd'!I132="CCF",'Application - Forest Carbon Ltd'!I132="Continuous Cover"),"Thinned","No_thin")</f>
        <v>No_thin</v>
      </c>
      <c r="H41" s="16" t="str">
        <f>IFERROR(VLOOKUP('Application - Forest Carbon Ltd'!H132,$F$18:$G$24,2,0),"")</f>
        <v/>
      </c>
      <c r="I41">
        <f t="shared" si="0"/>
        <v>0</v>
      </c>
      <c r="J41" t="str">
        <f>IF(C41="Woody shrub",_xlfn.CONCAT('Application - Forest Carbon Ltd'!B132,", "),"")</f>
        <v/>
      </c>
    </row>
    <row r="42" spans="1:10" x14ac:dyDescent="0.3">
      <c r="A42" t="s">
        <v>371</v>
      </c>
      <c r="C42" s="4" t="str">
        <f>'Application - Forest Carbon Ltd'!C133</f>
        <v/>
      </c>
      <c r="D42" s="5">
        <f>IFERROR(IF(C42="Woody shrub",0,'Application - Forest Carbon Ltd'!D133/SUM('Application - Forest Carbon Ltd'!$D$119:$D$143)),0)</f>
        <v>0</v>
      </c>
      <c r="E42" s="5">
        <f>IFERROR(IF(C42="Woody Shrub",'Application - Forest Carbon Ltd'!D133/SUM('Application - Forest Carbon Ltd'!$D$119:$D$143),0),0)</f>
        <v>0</v>
      </c>
      <c r="F42" s="5">
        <f>'Application - Forest Carbon Ltd'!D133*'Application - Forest Carbon Ltd'!H133</f>
        <v>0</v>
      </c>
      <c r="G42" s="14" t="str">
        <f>IF(OR('Application - Forest Carbon Ltd'!I133="Thinned",'Application - Forest Carbon Ltd'!I133="CCF",'Application - Forest Carbon Ltd'!I133="Continuous Cover"),"Thinned","No_thin")</f>
        <v>No_thin</v>
      </c>
      <c r="H42" s="16" t="str">
        <f>IFERROR(VLOOKUP('Application - Forest Carbon Ltd'!H133,$F$18:$G$24,2,0),"")</f>
        <v/>
      </c>
      <c r="I42">
        <f t="shared" si="0"/>
        <v>0</v>
      </c>
      <c r="J42" t="str">
        <f>IF(C42="Woody shrub",_xlfn.CONCAT('Application - Forest Carbon Ltd'!B133,", "),"")</f>
        <v/>
      </c>
    </row>
    <row r="43" spans="1:10" x14ac:dyDescent="0.3">
      <c r="A43" t="s">
        <v>369</v>
      </c>
      <c r="C43" s="4" t="str">
        <f>'Application - Forest Carbon Ltd'!C134</f>
        <v/>
      </c>
      <c r="D43" s="5">
        <f>IFERROR(IF(C43="Woody shrub",0,'Application - Forest Carbon Ltd'!D134/SUM('Application - Forest Carbon Ltd'!$D$119:$D$143)),0)</f>
        <v>0</v>
      </c>
      <c r="E43" s="5">
        <f>IFERROR(IF(C43="Woody Shrub",'Application - Forest Carbon Ltd'!D134/SUM('Application - Forest Carbon Ltd'!$D$119:$D$143),0),0)</f>
        <v>0</v>
      </c>
      <c r="F43" s="5">
        <f>'Application - Forest Carbon Ltd'!D134*'Application - Forest Carbon Ltd'!H134</f>
        <v>0</v>
      </c>
      <c r="G43" s="14" t="str">
        <f>IF(OR('Application - Forest Carbon Ltd'!I134="Thinned",'Application - Forest Carbon Ltd'!I134="CCF",'Application - Forest Carbon Ltd'!I134="Continuous Cover"),"Thinned","No_thin")</f>
        <v>No_thin</v>
      </c>
      <c r="H43" s="16" t="str">
        <f>IFERROR(VLOOKUP('Application - Forest Carbon Ltd'!H134,$F$18:$G$24,2,0),"")</f>
        <v/>
      </c>
      <c r="I43">
        <f t="shared" si="0"/>
        <v>0</v>
      </c>
      <c r="J43" t="str">
        <f>IF(C43="Woody shrub",_xlfn.CONCAT('Application - Forest Carbon Ltd'!B134,", "),"")</f>
        <v/>
      </c>
    </row>
    <row r="44" spans="1:10" x14ac:dyDescent="0.3">
      <c r="A44" t="s">
        <v>370</v>
      </c>
      <c r="C44" s="4" t="str">
        <f>'Application - Forest Carbon Ltd'!C135</f>
        <v/>
      </c>
      <c r="D44" s="5">
        <f>IFERROR(IF(C44="Woody shrub",0,'Application - Forest Carbon Ltd'!D135/SUM('Application - Forest Carbon Ltd'!$D$119:$D$143)),0)</f>
        <v>0</v>
      </c>
      <c r="E44" s="5">
        <f>IFERROR(IF(C44="Woody Shrub",'Application - Forest Carbon Ltd'!D135/SUM('Application - Forest Carbon Ltd'!$D$119:$D$143),0),0)</f>
        <v>0</v>
      </c>
      <c r="F44" s="5">
        <f>'Application - Forest Carbon Ltd'!D135*'Application - Forest Carbon Ltd'!H135</f>
        <v>0</v>
      </c>
      <c r="G44" s="14" t="str">
        <f>IF(OR('Application - Forest Carbon Ltd'!I135="Thinned",'Application - Forest Carbon Ltd'!I135="CCF",'Application - Forest Carbon Ltd'!I135="Continuous Cover"),"Thinned","No_thin")</f>
        <v>No_thin</v>
      </c>
      <c r="H44" s="16" t="str">
        <f>IFERROR(VLOOKUP('Application - Forest Carbon Ltd'!H135,$F$18:$G$24,2,0),"")</f>
        <v/>
      </c>
      <c r="I44">
        <f t="shared" si="0"/>
        <v>0</v>
      </c>
      <c r="J44" t="str">
        <f>IF(C44="Woody shrub",_xlfn.CONCAT('Application - Forest Carbon Ltd'!B135,", "),"")</f>
        <v/>
      </c>
    </row>
    <row r="45" spans="1:10" x14ac:dyDescent="0.3">
      <c r="C45" s="4" t="str">
        <f>'Application - Forest Carbon Ltd'!C136</f>
        <v/>
      </c>
      <c r="D45" s="5">
        <f>IFERROR(IF(C45="Woody shrub",0,'Application - Forest Carbon Ltd'!D136/SUM('Application - Forest Carbon Ltd'!$D$119:$D$143)),0)</f>
        <v>0</v>
      </c>
      <c r="E45" s="5">
        <f>IFERROR(IF(C45="Woody Shrub",'Application - Forest Carbon Ltd'!D136/SUM('Application - Forest Carbon Ltd'!$D$119:$D$143),0),0)</f>
        <v>0</v>
      </c>
      <c r="F45" s="5">
        <f>'Application - Forest Carbon Ltd'!D136*'Application - Forest Carbon Ltd'!H136</f>
        <v>0</v>
      </c>
      <c r="G45" s="14" t="str">
        <f>IF(OR('Application - Forest Carbon Ltd'!I136="Thinned",'Application - Forest Carbon Ltd'!I136="CCF",'Application - Forest Carbon Ltd'!I136="Continuous Cover"),"Thinned","No_thin")</f>
        <v>No_thin</v>
      </c>
      <c r="H45" s="16" t="str">
        <f>IFERROR(VLOOKUP('Application - Forest Carbon Ltd'!H136,$F$18:$G$24,2,0),"")</f>
        <v/>
      </c>
      <c r="I45">
        <f t="shared" si="0"/>
        <v>0</v>
      </c>
      <c r="J45" t="str">
        <f>IF(C45="Woody shrub",_xlfn.CONCAT('Application - Forest Carbon Ltd'!B136,", "),"")</f>
        <v/>
      </c>
    </row>
    <row r="46" spans="1:10" x14ac:dyDescent="0.3">
      <c r="A46" s="1" t="s">
        <v>372</v>
      </c>
      <c r="C46" s="4" t="str">
        <f>'Application - Forest Carbon Ltd'!C137</f>
        <v/>
      </c>
      <c r="D46" s="5">
        <f>IFERROR(IF(C46="Woody shrub",0,'Application - Forest Carbon Ltd'!D137/SUM('Application - Forest Carbon Ltd'!$D$119:$D$143)),0)</f>
        <v>0</v>
      </c>
      <c r="E46" s="5">
        <f>IFERROR(IF(C46="Woody Shrub",'Application - Forest Carbon Ltd'!D137/SUM('Application - Forest Carbon Ltd'!$D$119:$D$143),0),0)</f>
        <v>0</v>
      </c>
      <c r="F46" s="5">
        <f>'Application - Forest Carbon Ltd'!D137*'Application - Forest Carbon Ltd'!H137</f>
        <v>0</v>
      </c>
      <c r="G46" s="14" t="str">
        <f>IF(OR('Application - Forest Carbon Ltd'!I137="Thinned",'Application - Forest Carbon Ltd'!I137="CCF",'Application - Forest Carbon Ltd'!I137="Continuous Cover"),"Thinned","No_thin")</f>
        <v>No_thin</v>
      </c>
      <c r="H46" s="16" t="str">
        <f>IFERROR(VLOOKUP('Application - Forest Carbon Ltd'!H137,$F$18:$G$24,2,0),"")</f>
        <v/>
      </c>
      <c r="I46">
        <f t="shared" si="0"/>
        <v>0</v>
      </c>
      <c r="J46" t="str">
        <f>IF(C46="Woody shrub",_xlfn.CONCAT('Application - Forest Carbon Ltd'!B137,", "),"")</f>
        <v/>
      </c>
    </row>
    <row r="47" spans="1:10" x14ac:dyDescent="0.3">
      <c r="A47" t="s">
        <v>411</v>
      </c>
      <c r="C47" s="4" t="str">
        <f>'Application - Forest Carbon Ltd'!C138</f>
        <v/>
      </c>
      <c r="D47" s="5">
        <f>IFERROR(IF(C47="Woody shrub",0,'Application - Forest Carbon Ltd'!D138/SUM('Application - Forest Carbon Ltd'!$D$119:$D$143)),0)</f>
        <v>0</v>
      </c>
      <c r="E47" s="5">
        <f>IFERROR(IF(C47="Woody Shrub",'Application - Forest Carbon Ltd'!D138/SUM('Application - Forest Carbon Ltd'!$D$119:$D$143),0),0)</f>
        <v>0</v>
      </c>
      <c r="F47" s="5">
        <f>'Application - Forest Carbon Ltd'!D138*'Application - Forest Carbon Ltd'!H138</f>
        <v>0</v>
      </c>
      <c r="G47" s="14" t="str">
        <f>IF(OR('Application - Forest Carbon Ltd'!I138="Thinned",'Application - Forest Carbon Ltd'!I138="CCF",'Application - Forest Carbon Ltd'!I138="Continuous Cover"),"Thinned","No_thin")</f>
        <v>No_thin</v>
      </c>
      <c r="H47" s="16" t="str">
        <f>IFERROR(VLOOKUP('Application - Forest Carbon Ltd'!H138,$F$18:$G$24,2,0),"")</f>
        <v/>
      </c>
      <c r="I47">
        <f t="shared" si="0"/>
        <v>0</v>
      </c>
      <c r="J47" t="str">
        <f>IF(C47="Woody shrub",_xlfn.CONCAT('Application - Forest Carbon Ltd'!B138,", "),"")</f>
        <v/>
      </c>
    </row>
    <row r="48" spans="1:10" x14ac:dyDescent="0.3">
      <c r="A48" t="s">
        <v>373</v>
      </c>
      <c r="C48" s="4" t="str">
        <f>'Application - Forest Carbon Ltd'!C139</f>
        <v/>
      </c>
      <c r="D48" s="5">
        <f>IFERROR(IF(C48="Woody shrub",0,'Application - Forest Carbon Ltd'!D139/SUM('Application - Forest Carbon Ltd'!$D$119:$D$143)),0)</f>
        <v>0</v>
      </c>
      <c r="E48" s="5">
        <f>IFERROR(IF(C48="Woody Shrub",'Application - Forest Carbon Ltd'!D139/SUM('Application - Forest Carbon Ltd'!$D$119:$D$143),0),0)</f>
        <v>0</v>
      </c>
      <c r="F48" s="5">
        <f>'Application - Forest Carbon Ltd'!D139*'Application - Forest Carbon Ltd'!H139</f>
        <v>0</v>
      </c>
      <c r="G48" s="14" t="str">
        <f>IF(OR('Application - Forest Carbon Ltd'!I139="Thinned",'Application - Forest Carbon Ltd'!I139="CCF",'Application - Forest Carbon Ltd'!I139="Continuous Cover"),"Thinned","No_thin")</f>
        <v>No_thin</v>
      </c>
      <c r="H48" s="16" t="str">
        <f>IFERROR(VLOOKUP('Application - Forest Carbon Ltd'!H139,$F$18:$G$24,2,0),"")</f>
        <v/>
      </c>
      <c r="I48">
        <f t="shared" si="0"/>
        <v>0</v>
      </c>
      <c r="J48" t="str">
        <f>IF(C48="Woody shrub",_xlfn.CONCAT('Application - Forest Carbon Ltd'!B139,", "),"")</f>
        <v/>
      </c>
    </row>
    <row r="49" spans="1:10" x14ac:dyDescent="0.3">
      <c r="A49" t="s">
        <v>374</v>
      </c>
      <c r="C49" s="4" t="str">
        <f>'Application - Forest Carbon Ltd'!C140</f>
        <v/>
      </c>
      <c r="D49" s="5">
        <f>IFERROR(IF(C49="Woody shrub",0,'Application - Forest Carbon Ltd'!D140/SUM('Application - Forest Carbon Ltd'!$D$119:$D$143)),0)</f>
        <v>0</v>
      </c>
      <c r="E49" s="5">
        <f>IFERROR(IF(C49="Woody Shrub",'Application - Forest Carbon Ltd'!D140/SUM('Application - Forest Carbon Ltd'!$D$119:$D$143),0),0)</f>
        <v>0</v>
      </c>
      <c r="F49" s="5">
        <f>'Application - Forest Carbon Ltd'!D140*'Application - Forest Carbon Ltd'!H140</f>
        <v>0</v>
      </c>
      <c r="G49" s="14" t="str">
        <f>IF(OR('Application - Forest Carbon Ltd'!I140="Thinned",'Application - Forest Carbon Ltd'!I140="CCF",'Application - Forest Carbon Ltd'!I140="Continuous Cover"),"Thinned","No_thin")</f>
        <v>No_thin</v>
      </c>
      <c r="H49" s="16" t="str">
        <f>IFERROR(VLOOKUP('Application - Forest Carbon Ltd'!H140,$F$18:$G$24,2,0),"")</f>
        <v/>
      </c>
      <c r="I49">
        <f t="shared" si="0"/>
        <v>0</v>
      </c>
      <c r="J49" t="str">
        <f>IF(C49="Woody shrub",_xlfn.CONCAT('Application - Forest Carbon Ltd'!B140,", "),"")</f>
        <v/>
      </c>
    </row>
    <row r="50" spans="1:10" x14ac:dyDescent="0.3">
      <c r="A50" t="s">
        <v>375</v>
      </c>
      <c r="C50" s="4" t="str">
        <f>'Application - Forest Carbon Ltd'!C141</f>
        <v/>
      </c>
      <c r="D50" s="5">
        <f>IFERROR(IF(C50="Woody shrub",0,'Application - Forest Carbon Ltd'!D141/SUM('Application - Forest Carbon Ltd'!$D$119:$D$143)),0)</f>
        <v>0</v>
      </c>
      <c r="E50" s="5">
        <f>IFERROR(IF(C50="Woody Shrub",'Application - Forest Carbon Ltd'!D141/SUM('Application - Forest Carbon Ltd'!$D$119:$D$143),0),0)</f>
        <v>0</v>
      </c>
      <c r="F50" s="5">
        <f>'Application - Forest Carbon Ltd'!D141*'Application - Forest Carbon Ltd'!H141</f>
        <v>0</v>
      </c>
      <c r="G50" s="14" t="str">
        <f>IF(OR('Application - Forest Carbon Ltd'!I141="Thinned",'Application - Forest Carbon Ltd'!I141="CCF",'Application - Forest Carbon Ltd'!I141="Continuous Cover"),"Thinned","No_thin")</f>
        <v>No_thin</v>
      </c>
      <c r="H50" s="16" t="str">
        <f>IFERROR(VLOOKUP('Application - Forest Carbon Ltd'!H141,$F$18:$G$24,2,0),"")</f>
        <v/>
      </c>
      <c r="I50">
        <f t="shared" si="0"/>
        <v>0</v>
      </c>
      <c r="J50" t="str">
        <f>IF(C50="Woody shrub",_xlfn.CONCAT('Application - Forest Carbon Ltd'!B141,", "),"")</f>
        <v/>
      </c>
    </row>
    <row r="51" spans="1:10" x14ac:dyDescent="0.3">
      <c r="A51" t="s">
        <v>376</v>
      </c>
      <c r="C51" s="4" t="str">
        <f>'Application - Forest Carbon Ltd'!C142</f>
        <v/>
      </c>
      <c r="D51" s="5">
        <f>IFERROR(IF(C51="Woody shrub",0,'Application - Forest Carbon Ltd'!D142/SUM('Application - Forest Carbon Ltd'!$D$119:$D$143)),0)</f>
        <v>0</v>
      </c>
      <c r="E51" s="5">
        <f>IFERROR(IF(C51="Woody Shrub",'Application - Forest Carbon Ltd'!D142/SUM('Application - Forest Carbon Ltd'!$D$119:$D$143),0),0)</f>
        <v>0</v>
      </c>
      <c r="F51" s="5">
        <f>'Application - Forest Carbon Ltd'!D142*'Application - Forest Carbon Ltd'!H142</f>
        <v>0</v>
      </c>
      <c r="G51" s="14" t="str">
        <f>IF(OR('Application - Forest Carbon Ltd'!I142="Thinned",'Application - Forest Carbon Ltd'!I142="CCF",'Application - Forest Carbon Ltd'!I142="Continuous Cover"),"Thinned","No_thin")</f>
        <v>No_thin</v>
      </c>
      <c r="H51" s="16" t="str">
        <f>IFERROR(VLOOKUP('Application - Forest Carbon Ltd'!H142,$F$18:$G$24,2,0),"")</f>
        <v/>
      </c>
      <c r="I51">
        <f t="shared" si="0"/>
        <v>0</v>
      </c>
      <c r="J51" t="str">
        <f>IF(C51="Woody shrub",_xlfn.CONCAT('Application - Forest Carbon Ltd'!B142,", "),"")</f>
        <v/>
      </c>
    </row>
    <row r="52" spans="1:10" x14ac:dyDescent="0.3">
      <c r="A52" t="s">
        <v>377</v>
      </c>
      <c r="C52" s="7" t="str">
        <f>'Application - Forest Carbon Ltd'!C143</f>
        <v/>
      </c>
      <c r="D52" s="8">
        <f>IFERROR(IF(C52="Woody shrub",0,'Application - Forest Carbon Ltd'!D143/SUM('Application - Forest Carbon Ltd'!$D$119:$D$143)),0)</f>
        <v>0</v>
      </c>
      <c r="E52" s="8">
        <f>IFERROR(IF(C52="Woody Shrub",'Application - Forest Carbon Ltd'!D143/SUM('Application - Forest Carbon Ltd'!$D$119:$D$143),0),0)</f>
        <v>0</v>
      </c>
      <c r="F52" s="8">
        <f>'Application - Forest Carbon Ltd'!D143*'Application - Forest Carbon Ltd'!H143</f>
        <v>0</v>
      </c>
      <c r="G52" s="15" t="str">
        <f>IF(OR('Application - Forest Carbon Ltd'!I143="Thinned",'Application - Forest Carbon Ltd'!I143="CCF",'Application - Forest Carbon Ltd'!I143="Continuous Cover"),"Thinned","No_thin")</f>
        <v>No_thin</v>
      </c>
      <c r="H52" s="169" t="str">
        <f>IFERROR(VLOOKUP('Application - Forest Carbon Ltd'!H143,$F$18:$G$24,2,0),"")</f>
        <v/>
      </c>
      <c r="I52">
        <f t="shared" si="0"/>
        <v>0</v>
      </c>
      <c r="J52" t="str">
        <f>IF(C52="Woody shrub",_xlfn.CONCAT('Application - Forest Carbon Ltd'!B143,", "),"")</f>
        <v/>
      </c>
    </row>
    <row r="53" spans="1:10" x14ac:dyDescent="0.3">
      <c r="A53" t="s">
        <v>378</v>
      </c>
      <c r="C53" s="27"/>
      <c r="D53" s="27">
        <f>SUM(D28:D52)</f>
        <v>0</v>
      </c>
      <c r="E53" s="27">
        <f>SUM(E28:E52)</f>
        <v>0</v>
      </c>
      <c r="F53" s="27">
        <f>SUM(F28:F52)</f>
        <v>0</v>
      </c>
      <c r="G53" s="27"/>
      <c r="H53" s="27"/>
      <c r="I53" s="27">
        <f>SUM(I28:I52)</f>
        <v>0</v>
      </c>
      <c r="J53" t="str">
        <f>_xlfn.CONCAT(J28,J29,J30,J31,J32,J33,J34,J35,J36,J37,J38,J39,J40,J41,J42,J43,J44,J45,J46,J47,J48,J49,J50,J51,J52)</f>
        <v/>
      </c>
    </row>
    <row r="55" spans="1:10" x14ac:dyDescent="0.3">
      <c r="A55" s="1" t="s">
        <v>625</v>
      </c>
      <c r="C55" s="69" t="s">
        <v>455</v>
      </c>
      <c r="F55" s="24"/>
      <c r="G55" s="24"/>
    </row>
    <row r="56" spans="1:10" x14ac:dyDescent="0.3">
      <c r="A56" s="57" t="s">
        <v>627</v>
      </c>
      <c r="F56" s="24"/>
      <c r="G56" s="24"/>
    </row>
    <row r="57" spans="1:10" x14ac:dyDescent="0.3">
      <c r="A57" s="57" t="s">
        <v>430</v>
      </c>
      <c r="F57" s="24"/>
      <c r="G57" s="24"/>
    </row>
    <row r="58" spans="1:10" x14ac:dyDescent="0.3">
      <c r="A58" s="57" t="s">
        <v>431</v>
      </c>
      <c r="F58" s="24"/>
      <c r="G58" s="24"/>
    </row>
    <row r="59" spans="1:10" x14ac:dyDescent="0.3">
      <c r="A59" s="57" t="s">
        <v>626</v>
      </c>
      <c r="F59" s="5"/>
      <c r="G59" s="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6"/>
  <sheetViews>
    <sheetView topLeftCell="A64" workbookViewId="0">
      <selection activeCell="B79" sqref="B79"/>
    </sheetView>
  </sheetViews>
  <sheetFormatPr defaultRowHeight="14.4" x14ac:dyDescent="0.3"/>
  <sheetData>
    <row r="1" spans="1:4" x14ac:dyDescent="0.3">
      <c r="A1" s="12" t="s">
        <v>156</v>
      </c>
      <c r="B1" s="12" t="s">
        <v>155</v>
      </c>
      <c r="C1" s="12" t="s">
        <v>157</v>
      </c>
      <c r="D1" s="12" t="s">
        <v>158</v>
      </c>
    </row>
    <row r="2" spans="1:4" x14ac:dyDescent="0.3">
      <c r="A2" t="s">
        <v>159</v>
      </c>
      <c r="B2" t="s">
        <v>160</v>
      </c>
      <c r="C2" t="s">
        <v>160</v>
      </c>
      <c r="D2" s="13" t="s">
        <v>161</v>
      </c>
    </row>
    <row r="3" spans="1:4" x14ac:dyDescent="0.3">
      <c r="A3" t="s">
        <v>160</v>
      </c>
      <c r="B3" t="s">
        <v>160</v>
      </c>
      <c r="C3" t="s">
        <v>160</v>
      </c>
      <c r="D3" s="13" t="s">
        <v>161</v>
      </c>
    </row>
    <row r="4" spans="1:4" x14ac:dyDescent="0.3">
      <c r="A4" t="s">
        <v>162</v>
      </c>
      <c r="B4" t="s">
        <v>160</v>
      </c>
      <c r="C4" t="s">
        <v>160</v>
      </c>
      <c r="D4" s="13" t="s">
        <v>161</v>
      </c>
    </row>
    <row r="5" spans="1:4" x14ac:dyDescent="0.3">
      <c r="A5" t="s">
        <v>163</v>
      </c>
      <c r="B5" t="s">
        <v>164</v>
      </c>
      <c r="C5" t="s">
        <v>164</v>
      </c>
      <c r="D5" s="13" t="s">
        <v>161</v>
      </c>
    </row>
    <row r="6" spans="1:4" x14ac:dyDescent="0.3">
      <c r="A6" t="s">
        <v>165</v>
      </c>
      <c r="B6" t="s">
        <v>164</v>
      </c>
      <c r="C6" t="s">
        <v>164</v>
      </c>
      <c r="D6" s="13" t="s">
        <v>161</v>
      </c>
    </row>
    <row r="7" spans="1:4" x14ac:dyDescent="0.3">
      <c r="A7" t="s">
        <v>166</v>
      </c>
      <c r="B7" t="s">
        <v>164</v>
      </c>
      <c r="C7" t="s">
        <v>164</v>
      </c>
      <c r="D7" s="13" t="s">
        <v>161</v>
      </c>
    </row>
    <row r="8" spans="1:4" x14ac:dyDescent="0.3">
      <c r="A8" t="s">
        <v>167</v>
      </c>
      <c r="B8" t="s">
        <v>168</v>
      </c>
      <c r="C8" t="s">
        <v>168</v>
      </c>
      <c r="D8" s="13" t="s">
        <v>161</v>
      </c>
    </row>
    <row r="9" spans="1:4" x14ac:dyDescent="0.3">
      <c r="A9" t="s">
        <v>169</v>
      </c>
      <c r="B9" t="s">
        <v>168</v>
      </c>
      <c r="C9" t="s">
        <v>168</v>
      </c>
      <c r="D9" s="13" t="s">
        <v>161</v>
      </c>
    </row>
    <row r="10" spans="1:4" x14ac:dyDescent="0.3">
      <c r="A10" t="s">
        <v>170</v>
      </c>
      <c r="B10" t="s">
        <v>168</v>
      </c>
      <c r="C10" t="s">
        <v>168</v>
      </c>
      <c r="D10" s="13" t="s">
        <v>161</v>
      </c>
    </row>
    <row r="11" spans="1:4" x14ac:dyDescent="0.3">
      <c r="A11" t="s">
        <v>171</v>
      </c>
      <c r="B11" t="s">
        <v>172</v>
      </c>
      <c r="C11" t="s">
        <v>173</v>
      </c>
      <c r="D11" s="13" t="s">
        <v>161</v>
      </c>
    </row>
    <row r="12" spans="1:4" x14ac:dyDescent="0.3">
      <c r="A12" t="s">
        <v>174</v>
      </c>
      <c r="B12" t="s">
        <v>175</v>
      </c>
      <c r="C12" t="s">
        <v>173</v>
      </c>
      <c r="D12" s="13" t="s">
        <v>161</v>
      </c>
    </row>
    <row r="13" spans="1:4" x14ac:dyDescent="0.3">
      <c r="A13" t="s">
        <v>176</v>
      </c>
      <c r="B13" t="s">
        <v>175</v>
      </c>
      <c r="C13" t="s">
        <v>173</v>
      </c>
      <c r="D13" s="13" t="s">
        <v>161</v>
      </c>
    </row>
    <row r="14" spans="1:4" x14ac:dyDescent="0.3">
      <c r="A14" t="s">
        <v>177</v>
      </c>
      <c r="B14" t="s">
        <v>175</v>
      </c>
      <c r="C14" t="s">
        <v>173</v>
      </c>
      <c r="D14" s="13" t="s">
        <v>161</v>
      </c>
    </row>
    <row r="15" spans="1:4" x14ac:dyDescent="0.3">
      <c r="A15" t="s">
        <v>178</v>
      </c>
      <c r="B15" t="s">
        <v>172</v>
      </c>
      <c r="C15" t="s">
        <v>173</v>
      </c>
      <c r="D15" s="13" t="s">
        <v>161</v>
      </c>
    </row>
    <row r="16" spans="1:4" x14ac:dyDescent="0.3">
      <c r="A16" t="s">
        <v>179</v>
      </c>
      <c r="B16" t="s">
        <v>172</v>
      </c>
      <c r="C16" t="s">
        <v>173</v>
      </c>
      <c r="D16" s="13" t="s">
        <v>161</v>
      </c>
    </row>
    <row r="17" spans="1:4" x14ac:dyDescent="0.3">
      <c r="A17" t="s">
        <v>180</v>
      </c>
      <c r="B17" t="s">
        <v>172</v>
      </c>
      <c r="C17" t="s">
        <v>173</v>
      </c>
      <c r="D17" s="13" t="s">
        <v>161</v>
      </c>
    </row>
    <row r="18" spans="1:4" x14ac:dyDescent="0.3">
      <c r="A18" t="s">
        <v>181</v>
      </c>
      <c r="B18" t="s">
        <v>172</v>
      </c>
      <c r="C18" t="s">
        <v>173</v>
      </c>
      <c r="D18" s="13" t="s">
        <v>161</v>
      </c>
    </row>
    <row r="19" spans="1:4" x14ac:dyDescent="0.3">
      <c r="A19" s="13" t="s">
        <v>182</v>
      </c>
      <c r="B19" s="13" t="s">
        <v>172</v>
      </c>
      <c r="C19" s="13" t="s">
        <v>173</v>
      </c>
      <c r="D19" s="13" t="s">
        <v>161</v>
      </c>
    </row>
    <row r="20" spans="1:4" x14ac:dyDescent="0.3">
      <c r="A20" s="13" t="s">
        <v>183</v>
      </c>
      <c r="B20" s="13" t="s">
        <v>172</v>
      </c>
      <c r="C20" s="13" t="s">
        <v>173</v>
      </c>
      <c r="D20" s="13" t="s">
        <v>161</v>
      </c>
    </row>
    <row r="21" spans="1:4" x14ac:dyDescent="0.3">
      <c r="A21" t="s">
        <v>184</v>
      </c>
      <c r="B21" t="s">
        <v>185</v>
      </c>
      <c r="C21" t="s">
        <v>186</v>
      </c>
      <c r="D21" s="13" t="s">
        <v>161</v>
      </c>
    </row>
    <row r="22" spans="1:4" x14ac:dyDescent="0.3">
      <c r="A22" t="s">
        <v>187</v>
      </c>
      <c r="B22" t="s">
        <v>187</v>
      </c>
      <c r="C22" t="s">
        <v>186</v>
      </c>
      <c r="D22" s="13" t="s">
        <v>161</v>
      </c>
    </row>
    <row r="23" spans="1:4" x14ac:dyDescent="0.3">
      <c r="A23" t="s">
        <v>188</v>
      </c>
      <c r="B23" t="s">
        <v>185</v>
      </c>
      <c r="C23" t="s">
        <v>186</v>
      </c>
      <c r="D23" s="13" t="s">
        <v>161</v>
      </c>
    </row>
    <row r="24" spans="1:4" x14ac:dyDescent="0.3">
      <c r="A24" t="s">
        <v>184</v>
      </c>
      <c r="B24" t="s">
        <v>185</v>
      </c>
      <c r="C24" t="s">
        <v>186</v>
      </c>
      <c r="D24" s="13" t="s">
        <v>161</v>
      </c>
    </row>
    <row r="25" spans="1:4" x14ac:dyDescent="0.3">
      <c r="A25" t="s">
        <v>189</v>
      </c>
      <c r="B25" t="s">
        <v>187</v>
      </c>
      <c r="C25" t="s">
        <v>186</v>
      </c>
      <c r="D25" s="13" t="s">
        <v>161</v>
      </c>
    </row>
    <row r="26" spans="1:4" x14ac:dyDescent="0.3">
      <c r="A26" t="s">
        <v>190</v>
      </c>
      <c r="B26" t="s">
        <v>191</v>
      </c>
      <c r="C26" t="s">
        <v>192</v>
      </c>
      <c r="D26" s="13" t="s">
        <v>161</v>
      </c>
    </row>
    <row r="27" spans="1:4" x14ac:dyDescent="0.3">
      <c r="A27" t="s">
        <v>190</v>
      </c>
      <c r="B27" t="s">
        <v>191</v>
      </c>
      <c r="C27" t="s">
        <v>192</v>
      </c>
      <c r="D27" s="13" t="s">
        <v>161</v>
      </c>
    </row>
    <row r="28" spans="1:4" x14ac:dyDescent="0.3">
      <c r="A28" t="s">
        <v>193</v>
      </c>
      <c r="B28" t="s">
        <v>191</v>
      </c>
      <c r="C28" t="s">
        <v>192</v>
      </c>
      <c r="D28" s="13" t="s">
        <v>161</v>
      </c>
    </row>
    <row r="29" spans="1:4" x14ac:dyDescent="0.3">
      <c r="A29" t="s">
        <v>194</v>
      </c>
      <c r="B29" t="s">
        <v>191</v>
      </c>
      <c r="C29" t="s">
        <v>192</v>
      </c>
      <c r="D29" s="13" t="s">
        <v>161</v>
      </c>
    </row>
    <row r="30" spans="1:4" x14ac:dyDescent="0.3">
      <c r="A30" t="s">
        <v>195</v>
      </c>
      <c r="B30" t="s">
        <v>191</v>
      </c>
      <c r="C30" t="s">
        <v>192</v>
      </c>
      <c r="D30" s="13" t="s">
        <v>161</v>
      </c>
    </row>
    <row r="31" spans="1:4" x14ac:dyDescent="0.3">
      <c r="A31" t="s">
        <v>196</v>
      </c>
      <c r="B31" t="s">
        <v>196</v>
      </c>
      <c r="C31" t="s">
        <v>196</v>
      </c>
      <c r="D31" s="13" t="s">
        <v>161</v>
      </c>
    </row>
    <row r="32" spans="1:4" x14ac:dyDescent="0.3">
      <c r="A32" t="s">
        <v>197</v>
      </c>
      <c r="B32" t="s">
        <v>196</v>
      </c>
      <c r="C32" t="s">
        <v>196</v>
      </c>
      <c r="D32" s="13" t="s">
        <v>161</v>
      </c>
    </row>
    <row r="33" spans="1:4" x14ac:dyDescent="0.3">
      <c r="A33" t="s">
        <v>197</v>
      </c>
      <c r="B33" t="s">
        <v>196</v>
      </c>
      <c r="C33" t="s">
        <v>196</v>
      </c>
      <c r="D33" s="13" t="s">
        <v>161</v>
      </c>
    </row>
    <row r="34" spans="1:4" x14ac:dyDescent="0.3">
      <c r="A34" t="s">
        <v>196</v>
      </c>
      <c r="B34" t="s">
        <v>196</v>
      </c>
      <c r="C34" t="s">
        <v>196</v>
      </c>
      <c r="D34" s="13" t="s">
        <v>161</v>
      </c>
    </row>
    <row r="35" spans="1:4" x14ac:dyDescent="0.3">
      <c r="A35" t="s">
        <v>198</v>
      </c>
      <c r="B35" t="s">
        <v>199</v>
      </c>
      <c r="C35" t="s">
        <v>200</v>
      </c>
      <c r="D35" s="13" t="s">
        <v>161</v>
      </c>
    </row>
    <row r="36" spans="1:4" x14ac:dyDescent="0.3">
      <c r="A36" t="s">
        <v>201</v>
      </c>
      <c r="B36" t="s">
        <v>202</v>
      </c>
      <c r="C36" t="s">
        <v>200</v>
      </c>
      <c r="D36" s="13" t="s">
        <v>161</v>
      </c>
    </row>
    <row r="37" spans="1:4" x14ac:dyDescent="0.3">
      <c r="A37" t="s">
        <v>203</v>
      </c>
      <c r="B37" t="s">
        <v>204</v>
      </c>
      <c r="C37" t="s">
        <v>204</v>
      </c>
      <c r="D37" s="13" t="s">
        <v>205</v>
      </c>
    </row>
    <row r="38" spans="1:4" x14ac:dyDescent="0.3">
      <c r="A38" t="s">
        <v>206</v>
      </c>
      <c r="B38" t="s">
        <v>207</v>
      </c>
      <c r="C38" t="s">
        <v>208</v>
      </c>
      <c r="D38" s="13" t="s">
        <v>161</v>
      </c>
    </row>
    <row r="39" spans="1:4" x14ac:dyDescent="0.3">
      <c r="A39" t="s">
        <v>208</v>
      </c>
      <c r="B39" t="s">
        <v>209</v>
      </c>
      <c r="C39" t="s">
        <v>208</v>
      </c>
      <c r="D39" s="13" t="s">
        <v>161</v>
      </c>
    </row>
    <row r="40" spans="1:4" x14ac:dyDescent="0.3">
      <c r="A40" t="s">
        <v>210</v>
      </c>
      <c r="B40" t="s">
        <v>209</v>
      </c>
      <c r="C40" t="s">
        <v>208</v>
      </c>
      <c r="D40" s="13" t="s">
        <v>161</v>
      </c>
    </row>
    <row r="41" spans="1:4" x14ac:dyDescent="0.3">
      <c r="A41" t="s">
        <v>208</v>
      </c>
      <c r="B41" t="s">
        <v>209</v>
      </c>
      <c r="C41" t="s">
        <v>208</v>
      </c>
      <c r="D41" s="13" t="s">
        <v>161</v>
      </c>
    </row>
    <row r="42" spans="1:4" x14ac:dyDescent="0.3">
      <c r="A42" t="s">
        <v>211</v>
      </c>
      <c r="B42" t="s">
        <v>209</v>
      </c>
      <c r="C42" t="s">
        <v>208</v>
      </c>
      <c r="D42" s="13" t="s">
        <v>161</v>
      </c>
    </row>
    <row r="43" spans="1:4" x14ac:dyDescent="0.3">
      <c r="A43" t="s">
        <v>212</v>
      </c>
      <c r="B43" t="s">
        <v>213</v>
      </c>
      <c r="C43" t="s">
        <v>214</v>
      </c>
      <c r="D43" s="13" t="s">
        <v>161</v>
      </c>
    </row>
    <row r="44" spans="1:4" x14ac:dyDescent="0.3">
      <c r="A44" t="s">
        <v>215</v>
      </c>
      <c r="B44" t="s">
        <v>216</v>
      </c>
      <c r="C44" t="s">
        <v>214</v>
      </c>
      <c r="D44" s="13" t="s">
        <v>161</v>
      </c>
    </row>
    <row r="45" spans="1:4" x14ac:dyDescent="0.3">
      <c r="A45" t="s">
        <v>217</v>
      </c>
      <c r="B45" t="s">
        <v>216</v>
      </c>
      <c r="C45" t="s">
        <v>214</v>
      </c>
      <c r="D45" s="13" t="s">
        <v>161</v>
      </c>
    </row>
    <row r="46" spans="1:4" x14ac:dyDescent="0.3">
      <c r="A46" t="s">
        <v>218</v>
      </c>
      <c r="B46" t="s">
        <v>218</v>
      </c>
      <c r="C46" t="s">
        <v>214</v>
      </c>
      <c r="D46" s="13" t="s">
        <v>161</v>
      </c>
    </row>
    <row r="47" spans="1:4" x14ac:dyDescent="0.3">
      <c r="A47" t="s">
        <v>219</v>
      </c>
      <c r="B47" t="s">
        <v>219</v>
      </c>
      <c r="C47" t="s">
        <v>214</v>
      </c>
      <c r="D47" s="13" t="s">
        <v>161</v>
      </c>
    </row>
    <row r="48" spans="1:4" x14ac:dyDescent="0.3">
      <c r="A48" t="s">
        <v>220</v>
      </c>
      <c r="B48" t="s">
        <v>220</v>
      </c>
      <c r="C48" t="s">
        <v>214</v>
      </c>
      <c r="D48" s="13" t="s">
        <v>161</v>
      </c>
    </row>
    <row r="49" spans="1:4" x14ac:dyDescent="0.3">
      <c r="A49" t="s">
        <v>221</v>
      </c>
      <c r="B49" t="s">
        <v>222</v>
      </c>
      <c r="C49" t="s">
        <v>214</v>
      </c>
      <c r="D49" s="13" t="s">
        <v>161</v>
      </c>
    </row>
    <row r="50" spans="1:4" x14ac:dyDescent="0.3">
      <c r="A50" t="s">
        <v>223</v>
      </c>
      <c r="B50" t="s">
        <v>213</v>
      </c>
      <c r="C50" t="s">
        <v>214</v>
      </c>
      <c r="D50" s="13" t="s">
        <v>161</v>
      </c>
    </row>
    <row r="51" spans="1:4" x14ac:dyDescent="0.3">
      <c r="A51" t="s">
        <v>224</v>
      </c>
      <c r="B51" t="s">
        <v>213</v>
      </c>
      <c r="C51" t="s">
        <v>214</v>
      </c>
      <c r="D51" s="13" t="s">
        <v>161</v>
      </c>
    </row>
    <row r="52" spans="1:4" x14ac:dyDescent="0.3">
      <c r="A52" t="s">
        <v>225</v>
      </c>
      <c r="B52" t="s">
        <v>213</v>
      </c>
      <c r="C52" t="s">
        <v>214</v>
      </c>
      <c r="D52" s="13" t="s">
        <v>161</v>
      </c>
    </row>
    <row r="53" spans="1:4" x14ac:dyDescent="0.3">
      <c r="A53" t="s">
        <v>226</v>
      </c>
      <c r="B53" t="s">
        <v>227</v>
      </c>
      <c r="C53" t="s">
        <v>214</v>
      </c>
      <c r="D53" s="13" t="s">
        <v>161</v>
      </c>
    </row>
    <row r="54" spans="1:4" x14ac:dyDescent="0.3">
      <c r="A54" t="s">
        <v>228</v>
      </c>
      <c r="B54" t="s">
        <v>229</v>
      </c>
      <c r="C54" t="s">
        <v>230</v>
      </c>
      <c r="D54" s="13" t="s">
        <v>205</v>
      </c>
    </row>
    <row r="55" spans="1:4" x14ac:dyDescent="0.3">
      <c r="A55" t="s">
        <v>231</v>
      </c>
      <c r="B55" t="s">
        <v>232</v>
      </c>
      <c r="C55" t="s">
        <v>230</v>
      </c>
      <c r="D55" s="13" t="s">
        <v>205</v>
      </c>
    </row>
    <row r="56" spans="1:4" x14ac:dyDescent="0.3">
      <c r="A56" t="s">
        <v>233</v>
      </c>
      <c r="B56" t="s">
        <v>233</v>
      </c>
      <c r="C56" t="s">
        <v>233</v>
      </c>
      <c r="D56" s="13" t="s">
        <v>161</v>
      </c>
    </row>
    <row r="57" spans="1:4" x14ac:dyDescent="0.3">
      <c r="A57" t="s">
        <v>234</v>
      </c>
      <c r="B57" t="s">
        <v>233</v>
      </c>
      <c r="C57" t="s">
        <v>233</v>
      </c>
      <c r="D57" s="13" t="s">
        <v>161</v>
      </c>
    </row>
    <row r="58" spans="1:4" x14ac:dyDescent="0.3">
      <c r="A58" t="s">
        <v>235</v>
      </c>
      <c r="B58" t="s">
        <v>233</v>
      </c>
      <c r="C58" t="s">
        <v>233</v>
      </c>
      <c r="D58" s="13" t="s">
        <v>161</v>
      </c>
    </row>
    <row r="59" spans="1:4" x14ac:dyDescent="0.3">
      <c r="A59" t="s">
        <v>236</v>
      </c>
      <c r="B59" t="s">
        <v>233</v>
      </c>
      <c r="C59" t="s">
        <v>233</v>
      </c>
      <c r="D59" s="13" t="s">
        <v>161</v>
      </c>
    </row>
    <row r="60" spans="1:4" x14ac:dyDescent="0.3">
      <c r="A60" t="s">
        <v>236</v>
      </c>
      <c r="B60" t="s">
        <v>233</v>
      </c>
      <c r="C60" t="s">
        <v>233</v>
      </c>
      <c r="D60" s="13" t="s">
        <v>161</v>
      </c>
    </row>
    <row r="61" spans="1:4" x14ac:dyDescent="0.3">
      <c r="A61" t="s">
        <v>237</v>
      </c>
      <c r="B61" t="s">
        <v>238</v>
      </c>
      <c r="C61" t="s">
        <v>238</v>
      </c>
      <c r="D61" s="13" t="s">
        <v>205</v>
      </c>
    </row>
    <row r="62" spans="1:4" x14ac:dyDescent="0.3">
      <c r="A62" t="s">
        <v>239</v>
      </c>
      <c r="B62" t="s">
        <v>238</v>
      </c>
      <c r="C62" t="s">
        <v>238</v>
      </c>
      <c r="D62" s="13" t="s">
        <v>205</v>
      </c>
    </row>
    <row r="63" spans="1:4" x14ac:dyDescent="0.3">
      <c r="A63" t="s">
        <v>240</v>
      </c>
      <c r="B63" t="s">
        <v>238</v>
      </c>
      <c r="C63" t="s">
        <v>238</v>
      </c>
      <c r="D63" s="13" t="s">
        <v>205</v>
      </c>
    </row>
    <row r="64" spans="1:4" x14ac:dyDescent="0.3">
      <c r="A64" t="s">
        <v>241</v>
      </c>
      <c r="B64" t="s">
        <v>242</v>
      </c>
      <c r="C64" t="s">
        <v>243</v>
      </c>
      <c r="D64" s="13" t="s">
        <v>205</v>
      </c>
    </row>
    <row r="65" spans="1:4" x14ac:dyDescent="0.3">
      <c r="A65" t="s">
        <v>244</v>
      </c>
      <c r="B65" t="s">
        <v>244</v>
      </c>
      <c r="C65" t="s">
        <v>244</v>
      </c>
      <c r="D65" s="13" t="s">
        <v>161</v>
      </c>
    </row>
    <row r="66" spans="1:4" x14ac:dyDescent="0.3">
      <c r="A66" t="s">
        <v>245</v>
      </c>
      <c r="B66" t="s">
        <v>244</v>
      </c>
      <c r="C66" t="s">
        <v>244</v>
      </c>
      <c r="D66" s="13" t="s">
        <v>161</v>
      </c>
    </row>
    <row r="67" spans="1:4" x14ac:dyDescent="0.3">
      <c r="A67" t="s">
        <v>246</v>
      </c>
      <c r="B67" s="13" t="s">
        <v>247</v>
      </c>
      <c r="C67" t="s">
        <v>247</v>
      </c>
      <c r="D67" s="13" t="s">
        <v>205</v>
      </c>
    </row>
    <row r="68" spans="1:4" x14ac:dyDescent="0.3">
      <c r="A68" t="s">
        <v>248</v>
      </c>
      <c r="B68" t="s">
        <v>249</v>
      </c>
      <c r="C68" t="s">
        <v>250</v>
      </c>
      <c r="D68" s="13" t="s">
        <v>161</v>
      </c>
    </row>
    <row r="69" spans="1:4" x14ac:dyDescent="0.3">
      <c r="A69" t="s">
        <v>250</v>
      </c>
      <c r="B69" t="s">
        <v>251</v>
      </c>
      <c r="C69" t="s">
        <v>250</v>
      </c>
      <c r="D69" s="13" t="s">
        <v>161</v>
      </c>
    </row>
    <row r="70" spans="1:4" x14ac:dyDescent="0.3">
      <c r="A70" t="s">
        <v>252</v>
      </c>
      <c r="B70" t="s">
        <v>251</v>
      </c>
      <c r="C70" t="s">
        <v>250</v>
      </c>
      <c r="D70" s="13" t="s">
        <v>161</v>
      </c>
    </row>
    <row r="71" spans="1:4" x14ac:dyDescent="0.3">
      <c r="A71" t="s">
        <v>253</v>
      </c>
      <c r="B71" t="s">
        <v>249</v>
      </c>
      <c r="C71" t="s">
        <v>250</v>
      </c>
      <c r="D71" s="13" t="s">
        <v>161</v>
      </c>
    </row>
    <row r="72" spans="1:4" x14ac:dyDescent="0.3">
      <c r="A72" t="s">
        <v>254</v>
      </c>
      <c r="B72" t="s">
        <v>249</v>
      </c>
      <c r="C72" t="s">
        <v>250</v>
      </c>
      <c r="D72" s="13" t="s">
        <v>161</v>
      </c>
    </row>
    <row r="73" spans="1:4" x14ac:dyDescent="0.3">
      <c r="A73" t="s">
        <v>255</v>
      </c>
      <c r="B73" t="s">
        <v>256</v>
      </c>
      <c r="C73" t="s">
        <v>250</v>
      </c>
      <c r="D73" s="13" t="s">
        <v>161</v>
      </c>
    </row>
    <row r="74" spans="1:4" x14ac:dyDescent="0.3">
      <c r="A74" t="s">
        <v>242</v>
      </c>
      <c r="B74" t="s">
        <v>242</v>
      </c>
      <c r="C74" t="s">
        <v>242</v>
      </c>
      <c r="D74" s="13" t="s">
        <v>205</v>
      </c>
    </row>
    <row r="75" spans="1:4" x14ac:dyDescent="0.3">
      <c r="A75" s="13" t="s">
        <v>257</v>
      </c>
      <c r="B75" s="13" t="s">
        <v>204</v>
      </c>
      <c r="C75" s="13" t="s">
        <v>204</v>
      </c>
      <c r="D75" s="13" t="s">
        <v>205</v>
      </c>
    </row>
    <row r="76" spans="1:4" x14ac:dyDescent="0.3">
      <c r="A76" s="13" t="s">
        <v>258</v>
      </c>
      <c r="B76" s="13" t="s">
        <v>242</v>
      </c>
      <c r="C76" s="13" t="s">
        <v>243</v>
      </c>
      <c r="D76" s="13" t="s">
        <v>205</v>
      </c>
    </row>
    <row r="77" spans="1:4" x14ac:dyDescent="0.3">
      <c r="A77" s="13" t="s">
        <v>259</v>
      </c>
      <c r="B77" s="13" t="s">
        <v>260</v>
      </c>
      <c r="C77" s="13" t="s">
        <v>260</v>
      </c>
      <c r="D77" s="13" t="s">
        <v>205</v>
      </c>
    </row>
    <row r="78" spans="1:4" x14ac:dyDescent="0.3">
      <c r="A78" s="13" t="s">
        <v>186</v>
      </c>
      <c r="B78" s="13" t="s">
        <v>185</v>
      </c>
      <c r="C78" s="13" t="s">
        <v>186</v>
      </c>
      <c r="D78" s="13" t="s">
        <v>161</v>
      </c>
    </row>
    <row r="79" spans="1:4" x14ac:dyDescent="0.3">
      <c r="A79" s="13" t="s">
        <v>173</v>
      </c>
      <c r="B79" s="13" t="s">
        <v>660</v>
      </c>
      <c r="C79" s="13" t="s">
        <v>173</v>
      </c>
      <c r="D79" s="13" t="s">
        <v>161</v>
      </c>
    </row>
    <row r="80" spans="1:4" x14ac:dyDescent="0.3">
      <c r="A80" t="s">
        <v>530</v>
      </c>
      <c r="B80" s="13" t="s">
        <v>260</v>
      </c>
      <c r="C80" s="13" t="s">
        <v>260</v>
      </c>
      <c r="D80" s="13" t="s">
        <v>205</v>
      </c>
    </row>
    <row r="81" spans="1:4" x14ac:dyDescent="0.3">
      <c r="A81" s="13" t="s">
        <v>192</v>
      </c>
      <c r="B81" s="13" t="s">
        <v>191</v>
      </c>
      <c r="C81" s="13" t="s">
        <v>192</v>
      </c>
      <c r="D81" s="13" t="s">
        <v>161</v>
      </c>
    </row>
    <row r="82" spans="1:4" x14ac:dyDescent="0.3">
      <c r="A82" s="13" t="s">
        <v>599</v>
      </c>
      <c r="B82" s="13" t="s">
        <v>600</v>
      </c>
      <c r="C82" s="13" t="s">
        <v>599</v>
      </c>
      <c r="D82" s="13" t="s">
        <v>161</v>
      </c>
    </row>
    <row r="83" spans="1:4" x14ac:dyDescent="0.3">
      <c r="A83" t="s">
        <v>172</v>
      </c>
      <c r="B83" s="13" t="s">
        <v>172</v>
      </c>
      <c r="C83" s="13" t="s">
        <v>173</v>
      </c>
      <c r="D83" s="13" t="s">
        <v>161</v>
      </c>
    </row>
    <row r="84" spans="1:4" x14ac:dyDescent="0.3">
      <c r="A84" t="s">
        <v>233</v>
      </c>
      <c r="B84" t="s">
        <v>233</v>
      </c>
      <c r="C84" t="s">
        <v>233</v>
      </c>
      <c r="D84" s="13" t="s">
        <v>161</v>
      </c>
    </row>
    <row r="85" spans="1:4" x14ac:dyDescent="0.3">
      <c r="A85" t="s">
        <v>207</v>
      </c>
      <c r="B85" t="s">
        <v>207</v>
      </c>
      <c r="C85" t="s">
        <v>207</v>
      </c>
      <c r="D85" s="13" t="s">
        <v>161</v>
      </c>
    </row>
    <row r="86" spans="1:4" x14ac:dyDescent="0.3">
      <c r="A86" t="s">
        <v>238</v>
      </c>
      <c r="B86" t="s">
        <v>238</v>
      </c>
      <c r="C86" t="s">
        <v>238</v>
      </c>
      <c r="D86" s="13" t="s">
        <v>205</v>
      </c>
    </row>
    <row r="87" spans="1:4" x14ac:dyDescent="0.3">
      <c r="A87" t="s">
        <v>160</v>
      </c>
      <c r="B87" t="s">
        <v>160</v>
      </c>
      <c r="C87" t="s">
        <v>160</v>
      </c>
      <c r="D87" s="13" t="s">
        <v>161</v>
      </c>
    </row>
    <row r="88" spans="1:4" x14ac:dyDescent="0.3">
      <c r="A88" t="s">
        <v>608</v>
      </c>
      <c r="B88" t="s">
        <v>248</v>
      </c>
      <c r="C88" t="s">
        <v>616</v>
      </c>
      <c r="D88" s="13" t="s">
        <v>161</v>
      </c>
    </row>
    <row r="89" spans="1:4" x14ac:dyDescent="0.3">
      <c r="A89" t="s">
        <v>251</v>
      </c>
      <c r="B89" t="s">
        <v>251</v>
      </c>
      <c r="C89" t="s">
        <v>251</v>
      </c>
      <c r="D89" s="13" t="s">
        <v>161</v>
      </c>
    </row>
    <row r="90" spans="1:4" x14ac:dyDescent="0.3">
      <c r="A90" t="s">
        <v>164</v>
      </c>
      <c r="B90" t="s">
        <v>164</v>
      </c>
      <c r="C90" t="s">
        <v>164</v>
      </c>
      <c r="D90" s="13" t="s">
        <v>161</v>
      </c>
    </row>
    <row r="91" spans="1:4" x14ac:dyDescent="0.3">
      <c r="A91" t="s">
        <v>609</v>
      </c>
      <c r="B91" t="s">
        <v>609</v>
      </c>
      <c r="C91" t="s">
        <v>609</v>
      </c>
      <c r="D91" s="13" t="s">
        <v>161</v>
      </c>
    </row>
    <row r="92" spans="1:4" x14ac:dyDescent="0.3">
      <c r="A92" t="s">
        <v>196</v>
      </c>
      <c r="B92" t="s">
        <v>196</v>
      </c>
      <c r="C92" t="s">
        <v>196</v>
      </c>
      <c r="D92" s="13" t="s">
        <v>161</v>
      </c>
    </row>
    <row r="93" spans="1:4" x14ac:dyDescent="0.3">
      <c r="A93" t="s">
        <v>192</v>
      </c>
      <c r="B93" t="s">
        <v>612</v>
      </c>
      <c r="C93" t="s">
        <v>214</v>
      </c>
      <c r="D93" s="13" t="s">
        <v>161</v>
      </c>
    </row>
    <row r="94" spans="1:4" x14ac:dyDescent="0.3">
      <c r="A94" t="s">
        <v>216</v>
      </c>
      <c r="B94" t="s">
        <v>213</v>
      </c>
      <c r="C94" t="s">
        <v>214</v>
      </c>
      <c r="D94" s="13" t="s">
        <v>161</v>
      </c>
    </row>
    <row r="95" spans="1:4" x14ac:dyDescent="0.3">
      <c r="A95" t="s">
        <v>610</v>
      </c>
      <c r="B95" t="s">
        <v>213</v>
      </c>
      <c r="C95" t="s">
        <v>610</v>
      </c>
      <c r="D95" s="13" t="s">
        <v>161</v>
      </c>
    </row>
    <row r="96" spans="1:4" x14ac:dyDescent="0.3">
      <c r="A96" t="s">
        <v>611</v>
      </c>
      <c r="B96" t="s">
        <v>213</v>
      </c>
      <c r="C96" t="s">
        <v>214</v>
      </c>
      <c r="D96" s="13"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B2"/>
  <sheetViews>
    <sheetView topLeftCell="HZ1" workbookViewId="0">
      <selection activeCell="II6" sqref="II6"/>
    </sheetView>
  </sheetViews>
  <sheetFormatPr defaultRowHeight="14.4" x14ac:dyDescent="0.3"/>
  <cols>
    <col min="1" max="1" width="12.33203125" bestFit="1" customWidth="1"/>
    <col min="2" max="2" width="12.33203125" customWidth="1"/>
    <col min="3" max="3" width="13.6640625" bestFit="1" customWidth="1"/>
    <col min="4" max="5" width="13.6640625" customWidth="1"/>
    <col min="6" max="8" width="10.33203125" customWidth="1"/>
  </cols>
  <sheetData>
    <row r="1" spans="1:262" x14ac:dyDescent="0.3">
      <c r="A1" t="s">
        <v>47</v>
      </c>
      <c r="B1" t="s">
        <v>347</v>
      </c>
      <c r="C1" t="s">
        <v>48</v>
      </c>
      <c r="D1" t="s">
        <v>379</v>
      </c>
      <c r="E1" t="s">
        <v>388</v>
      </c>
      <c r="F1" t="s">
        <v>292</v>
      </c>
      <c r="G1" t="s">
        <v>290</v>
      </c>
      <c r="H1" t="s">
        <v>291</v>
      </c>
      <c r="I1" t="s">
        <v>288</v>
      </c>
      <c r="J1" t="s">
        <v>130</v>
      </c>
      <c r="K1" t="s">
        <v>131</v>
      </c>
      <c r="L1" t="s">
        <v>49</v>
      </c>
      <c r="M1" t="s">
        <v>50</v>
      </c>
      <c r="N1" t="s">
        <v>51</v>
      </c>
      <c r="O1" t="s">
        <v>52</v>
      </c>
      <c r="P1" t="s">
        <v>133</v>
      </c>
      <c r="Q1" t="s">
        <v>132</v>
      </c>
      <c r="R1" t="s">
        <v>53</v>
      </c>
      <c r="S1" t="s">
        <v>54</v>
      </c>
      <c r="T1" t="s">
        <v>26</v>
      </c>
      <c r="U1" t="s">
        <v>146</v>
      </c>
      <c r="V1" t="s">
        <v>147</v>
      </c>
      <c r="W1" t="s">
        <v>148</v>
      </c>
      <c r="X1" t="s">
        <v>149</v>
      </c>
      <c r="Y1" t="s">
        <v>352</v>
      </c>
      <c r="Z1" t="s">
        <v>353</v>
      </c>
      <c r="AA1" t="s">
        <v>150</v>
      </c>
      <c r="AB1" t="s">
        <v>151</v>
      </c>
      <c r="AC1" t="s">
        <v>152</v>
      </c>
      <c r="AD1" t="s">
        <v>153</v>
      </c>
      <c r="AE1" t="s">
        <v>350</v>
      </c>
      <c r="AF1" t="s">
        <v>351</v>
      </c>
      <c r="AG1" t="s">
        <v>138</v>
      </c>
      <c r="AH1" t="s">
        <v>139</v>
      </c>
      <c r="AI1" t="s">
        <v>140</v>
      </c>
      <c r="AJ1" t="s">
        <v>141</v>
      </c>
      <c r="AK1" t="s">
        <v>348</v>
      </c>
      <c r="AL1" t="s">
        <v>349</v>
      </c>
      <c r="AM1" t="s">
        <v>142</v>
      </c>
      <c r="AN1" t="s">
        <v>143</v>
      </c>
      <c r="AO1" t="s">
        <v>144</v>
      </c>
      <c r="AP1" t="s">
        <v>145</v>
      </c>
      <c r="AQ1" t="s">
        <v>354</v>
      </c>
      <c r="AR1" t="s">
        <v>355</v>
      </c>
      <c r="AS1" s="10" t="s">
        <v>34</v>
      </c>
      <c r="AT1" s="10" t="s">
        <v>35</v>
      </c>
      <c r="AU1" s="10" t="s">
        <v>36</v>
      </c>
      <c r="AV1" s="10" t="s">
        <v>37</v>
      </c>
      <c r="AW1" t="s">
        <v>154</v>
      </c>
      <c r="AX1" t="s">
        <v>38</v>
      </c>
      <c r="AY1" t="s">
        <v>39</v>
      </c>
      <c r="AZ1" t="s">
        <v>40</v>
      </c>
      <c r="BA1" t="s">
        <v>41</v>
      </c>
      <c r="BB1" t="s">
        <v>42</v>
      </c>
      <c r="BC1" t="s">
        <v>43</v>
      </c>
      <c r="BD1" t="s">
        <v>44</v>
      </c>
      <c r="BE1" t="s">
        <v>45</v>
      </c>
      <c r="BF1" t="s">
        <v>46</v>
      </c>
      <c r="BG1" s="11" t="s">
        <v>55</v>
      </c>
      <c r="BH1" t="s">
        <v>56</v>
      </c>
      <c r="BI1" t="s">
        <v>57</v>
      </c>
      <c r="BJ1" t="s">
        <v>58</v>
      </c>
      <c r="BK1" t="s">
        <v>59</v>
      </c>
      <c r="BL1" t="s">
        <v>60</v>
      </c>
      <c r="BM1" t="s">
        <v>61</v>
      </c>
      <c r="BN1" t="s">
        <v>62</v>
      </c>
      <c r="BO1" t="s">
        <v>63</v>
      </c>
      <c r="BP1" t="s">
        <v>64</v>
      </c>
      <c r="BQ1" t="s">
        <v>65</v>
      </c>
      <c r="BR1" t="s">
        <v>66</v>
      </c>
      <c r="BS1" t="s">
        <v>67</v>
      </c>
      <c r="BT1" t="s">
        <v>68</v>
      </c>
      <c r="BU1" t="s">
        <v>69</v>
      </c>
      <c r="BV1" t="s">
        <v>70</v>
      </c>
      <c r="BW1" t="s">
        <v>71</v>
      </c>
      <c r="BX1" t="s">
        <v>72</v>
      </c>
      <c r="BY1" t="s">
        <v>73</v>
      </c>
      <c r="BZ1" t="s">
        <v>74</v>
      </c>
      <c r="CA1" t="s">
        <v>75</v>
      </c>
      <c r="CB1" t="s">
        <v>76</v>
      </c>
      <c r="CC1" t="s">
        <v>77</v>
      </c>
      <c r="CD1" t="s">
        <v>78</v>
      </c>
      <c r="CE1" t="s">
        <v>79</v>
      </c>
      <c r="CF1" t="s">
        <v>615</v>
      </c>
      <c r="CG1" t="s">
        <v>80</v>
      </c>
      <c r="CH1" t="s">
        <v>81</v>
      </c>
      <c r="CI1" t="s">
        <v>82</v>
      </c>
      <c r="CJ1" t="s">
        <v>83</v>
      </c>
      <c r="CK1" t="s">
        <v>84</v>
      </c>
      <c r="CL1" t="s">
        <v>85</v>
      </c>
      <c r="CM1" t="s">
        <v>86</v>
      </c>
      <c r="CN1" t="s">
        <v>87</v>
      </c>
      <c r="CO1" t="s">
        <v>88</v>
      </c>
      <c r="CP1" t="s">
        <v>89</v>
      </c>
      <c r="CQ1" t="s">
        <v>90</v>
      </c>
      <c r="CR1" t="s">
        <v>91</v>
      </c>
      <c r="CS1" t="s">
        <v>92</v>
      </c>
      <c r="CT1" t="s">
        <v>93</v>
      </c>
      <c r="CU1" t="s">
        <v>94</v>
      </c>
      <c r="CV1" t="s">
        <v>95</v>
      </c>
      <c r="CW1" t="s">
        <v>96</v>
      </c>
      <c r="CX1" t="s">
        <v>97</v>
      </c>
      <c r="CY1" t="s">
        <v>98</v>
      </c>
      <c r="CZ1" t="s">
        <v>99</v>
      </c>
      <c r="DA1" t="s">
        <v>100</v>
      </c>
      <c r="DB1" t="s">
        <v>101</v>
      </c>
      <c r="DC1" t="s">
        <v>102</v>
      </c>
      <c r="DD1" t="s">
        <v>103</v>
      </c>
      <c r="DE1" t="s">
        <v>104</v>
      </c>
      <c r="DF1" t="s">
        <v>613</v>
      </c>
      <c r="DG1" t="s">
        <v>105</v>
      </c>
      <c r="DH1" t="s">
        <v>106</v>
      </c>
      <c r="DI1" t="s">
        <v>107</v>
      </c>
      <c r="DJ1" t="s">
        <v>108</v>
      </c>
      <c r="DK1" t="s">
        <v>109</v>
      </c>
      <c r="DL1" t="s">
        <v>110</v>
      </c>
      <c r="DM1" t="s">
        <v>111</v>
      </c>
      <c r="DN1" t="s">
        <v>112</v>
      </c>
      <c r="DO1" t="s">
        <v>113</v>
      </c>
      <c r="DP1" t="s">
        <v>114</v>
      </c>
      <c r="DQ1" t="s">
        <v>115</v>
      </c>
      <c r="DR1" t="s">
        <v>116</v>
      </c>
      <c r="DS1" t="s">
        <v>117</v>
      </c>
      <c r="DT1" t="s">
        <v>118</v>
      </c>
      <c r="DU1" t="s">
        <v>119</v>
      </c>
      <c r="DV1" t="s">
        <v>120</v>
      </c>
      <c r="DW1" t="s">
        <v>121</v>
      </c>
      <c r="DX1" t="s">
        <v>122</v>
      </c>
      <c r="DY1" t="s">
        <v>123</v>
      </c>
      <c r="DZ1" t="s">
        <v>124</v>
      </c>
      <c r="EA1" t="s">
        <v>125</v>
      </c>
      <c r="EB1" t="s">
        <v>126</v>
      </c>
      <c r="EC1" t="s">
        <v>127</v>
      </c>
      <c r="ED1" t="s">
        <v>128</v>
      </c>
      <c r="EE1" t="s">
        <v>129</v>
      </c>
      <c r="EF1" t="s">
        <v>402</v>
      </c>
      <c r="EG1" t="s">
        <v>629</v>
      </c>
      <c r="EH1" t="s">
        <v>630</v>
      </c>
      <c r="EI1" t="s">
        <v>631</v>
      </c>
      <c r="EJ1" t="s">
        <v>632</v>
      </c>
      <c r="EK1" t="s">
        <v>633</v>
      </c>
      <c r="EL1" t="s">
        <v>634</v>
      </c>
      <c r="EM1" t="s">
        <v>635</v>
      </c>
      <c r="EN1" t="s">
        <v>636</v>
      </c>
      <c r="EO1" t="s">
        <v>637</v>
      </c>
      <c r="EP1" t="s">
        <v>638</v>
      </c>
      <c r="EQ1" t="s">
        <v>639</v>
      </c>
      <c r="ER1" t="s">
        <v>640</v>
      </c>
      <c r="ES1" t="s">
        <v>641</v>
      </c>
      <c r="ET1" t="s">
        <v>642</v>
      </c>
      <c r="EU1" t="s">
        <v>643</v>
      </c>
      <c r="EV1" t="s">
        <v>644</v>
      </c>
      <c r="EW1" t="s">
        <v>645</v>
      </c>
      <c r="EX1" t="s">
        <v>646</v>
      </c>
      <c r="EY1" t="s">
        <v>647</v>
      </c>
      <c r="EZ1" t="s">
        <v>648</v>
      </c>
      <c r="FA1" t="s">
        <v>649</v>
      </c>
      <c r="FB1" t="s">
        <v>650</v>
      </c>
      <c r="FC1" t="s">
        <v>651</v>
      </c>
      <c r="FD1" t="s">
        <v>652</v>
      </c>
      <c r="FE1" t="s">
        <v>653</v>
      </c>
      <c r="FF1" t="s">
        <v>571</v>
      </c>
      <c r="FG1" t="s">
        <v>572</v>
      </c>
      <c r="FH1" t="s">
        <v>573</v>
      </c>
      <c r="FI1" t="s">
        <v>574</v>
      </c>
      <c r="FJ1" t="s">
        <v>575</v>
      </c>
      <c r="FK1" t="s">
        <v>576</v>
      </c>
      <c r="FL1" t="s">
        <v>577</v>
      </c>
      <c r="FM1" t="s">
        <v>578</v>
      </c>
      <c r="FN1" t="s">
        <v>579</v>
      </c>
      <c r="FO1" t="s">
        <v>580</v>
      </c>
      <c r="FP1" t="s">
        <v>581</v>
      </c>
      <c r="FQ1" t="s">
        <v>582</v>
      </c>
      <c r="FR1" t="s">
        <v>583</v>
      </c>
      <c r="FS1" t="s">
        <v>584</v>
      </c>
      <c r="FT1" t="s">
        <v>585</v>
      </c>
      <c r="FU1" t="s">
        <v>586</v>
      </c>
      <c r="FV1" t="s">
        <v>587</v>
      </c>
      <c r="FW1" t="s">
        <v>588</v>
      </c>
      <c r="FX1" t="s">
        <v>589</v>
      </c>
      <c r="FY1" t="s">
        <v>590</v>
      </c>
      <c r="FZ1" t="s">
        <v>591</v>
      </c>
      <c r="GA1" t="s">
        <v>592</v>
      </c>
      <c r="GB1" t="s">
        <v>593</v>
      </c>
      <c r="GC1" t="s">
        <v>594</v>
      </c>
      <c r="GD1" t="s">
        <v>595</v>
      </c>
      <c r="GE1" t="s">
        <v>297</v>
      </c>
      <c r="GF1" t="s">
        <v>298</v>
      </c>
      <c r="GG1" t="s">
        <v>299</v>
      </c>
      <c r="GH1" t="s">
        <v>300</v>
      </c>
      <c r="GI1" t="s">
        <v>301</v>
      </c>
      <c r="GJ1" t="s">
        <v>302</v>
      </c>
      <c r="GK1" t="s">
        <v>303</v>
      </c>
      <c r="GL1" t="s">
        <v>304</v>
      </c>
      <c r="GM1" t="s">
        <v>305</v>
      </c>
      <c r="GN1" t="s">
        <v>306</v>
      </c>
      <c r="GO1" t="s">
        <v>307</v>
      </c>
      <c r="GP1" t="s">
        <v>308</v>
      </c>
      <c r="GQ1" t="s">
        <v>309</v>
      </c>
      <c r="GR1" t="s">
        <v>310</v>
      </c>
      <c r="GS1" t="s">
        <v>311</v>
      </c>
      <c r="GT1" t="s">
        <v>312</v>
      </c>
      <c r="GU1" t="s">
        <v>313</v>
      </c>
      <c r="GV1" t="s">
        <v>314</v>
      </c>
      <c r="GW1" t="s">
        <v>315</v>
      </c>
      <c r="GX1" t="s">
        <v>316</v>
      </c>
      <c r="GY1" t="s">
        <v>317</v>
      </c>
      <c r="GZ1" t="s">
        <v>318</v>
      </c>
      <c r="HA1" t="s">
        <v>319</v>
      </c>
      <c r="HB1" t="s">
        <v>320</v>
      </c>
      <c r="HC1" t="s">
        <v>321</v>
      </c>
      <c r="HD1" t="s">
        <v>322</v>
      </c>
      <c r="HE1" t="s">
        <v>323</v>
      </c>
      <c r="HF1" t="s">
        <v>324</v>
      </c>
      <c r="HG1" t="s">
        <v>325</v>
      </c>
      <c r="HH1" t="s">
        <v>326</v>
      </c>
      <c r="HI1" t="s">
        <v>327</v>
      </c>
      <c r="HJ1" t="s">
        <v>328</v>
      </c>
      <c r="HK1" t="s">
        <v>329</v>
      </c>
      <c r="HL1" t="s">
        <v>330</v>
      </c>
      <c r="HM1" t="s">
        <v>331</v>
      </c>
      <c r="HN1" t="s">
        <v>332</v>
      </c>
      <c r="HO1" t="s">
        <v>333</v>
      </c>
      <c r="HP1" t="s">
        <v>334</v>
      </c>
      <c r="HQ1" t="s">
        <v>335</v>
      </c>
      <c r="HR1" t="s">
        <v>336</v>
      </c>
      <c r="HS1" t="s">
        <v>337</v>
      </c>
      <c r="HT1" t="s">
        <v>338</v>
      </c>
      <c r="HU1" t="s">
        <v>339</v>
      </c>
      <c r="HV1" t="s">
        <v>340</v>
      </c>
      <c r="HW1" t="s">
        <v>341</v>
      </c>
      <c r="HX1" t="s">
        <v>342</v>
      </c>
      <c r="HY1" t="s">
        <v>343</v>
      </c>
      <c r="HZ1" t="s">
        <v>344</v>
      </c>
      <c r="IA1" t="s">
        <v>345</v>
      </c>
      <c r="IB1" t="s">
        <v>346</v>
      </c>
      <c r="IC1" t="s">
        <v>263</v>
      </c>
      <c r="ID1" t="s">
        <v>264</v>
      </c>
      <c r="IE1" t="s">
        <v>265</v>
      </c>
      <c r="IF1" t="s">
        <v>266</v>
      </c>
      <c r="IG1" t="s">
        <v>267</v>
      </c>
      <c r="IH1" t="s">
        <v>268</v>
      </c>
      <c r="II1" t="s">
        <v>269</v>
      </c>
      <c r="IJ1" t="s">
        <v>270</v>
      </c>
      <c r="IK1" t="s">
        <v>271</v>
      </c>
      <c r="IL1" t="s">
        <v>272</v>
      </c>
      <c r="IM1" t="s">
        <v>273</v>
      </c>
      <c r="IN1" t="s">
        <v>274</v>
      </c>
      <c r="IO1" t="s">
        <v>275</v>
      </c>
      <c r="IP1" t="s">
        <v>276</v>
      </c>
      <c r="IQ1" t="s">
        <v>277</v>
      </c>
      <c r="IR1" t="s">
        <v>278</v>
      </c>
      <c r="IS1" t="s">
        <v>279</v>
      </c>
      <c r="IT1" t="s">
        <v>280</v>
      </c>
      <c r="IU1" t="s">
        <v>281</v>
      </c>
      <c r="IV1" t="s">
        <v>282</v>
      </c>
      <c r="IW1" t="s">
        <v>283</v>
      </c>
      <c r="IX1" t="s">
        <v>284</v>
      </c>
      <c r="IY1" t="s">
        <v>285</v>
      </c>
      <c r="IZ1" t="s">
        <v>286</v>
      </c>
      <c r="JA1" t="s">
        <v>287</v>
      </c>
      <c r="JB1" t="s">
        <v>261</v>
      </c>
    </row>
    <row r="2" spans="1:262" x14ac:dyDescent="0.3">
      <c r="A2">
        <f>'Application - Forest Carbon Ltd'!D47</f>
        <v>0</v>
      </c>
      <c r="B2" s="17">
        <f ca="1">TODAY()</f>
        <v>44181</v>
      </c>
      <c r="C2" t="str">
        <f>IF('Application - Forest Carbon Ltd'!C29&lt;&gt;"",_xlfn.CONCAT('Application - Forest Carbon Ltd'!C29," ",'Application - Forest Carbon Ltd'!C30),_xlfn.CONCAT('Application - Forest Carbon Ltd'!C21," ",'Application - Forest Carbon Ltd'!C22))</f>
        <v xml:space="preserve"> </v>
      </c>
      <c r="D2">
        <f>IF('Application - Forest Carbon Ltd'!C30&lt;&gt;"",'Application - Forest Carbon Ltd'!C22,'Application - Forest Carbon Ltd'!C30)</f>
        <v>0</v>
      </c>
      <c r="E2">
        <f>'Application - Forest Carbon Ltd'!D23</f>
        <v>0</v>
      </c>
      <c r="F2" t="str">
        <f>'Application - Forest Carbon Ltd'!D48</f>
        <v>Please select from dropdown</v>
      </c>
      <c r="G2">
        <f>'Application - Forest Carbon Ltd'!D49</f>
        <v>0</v>
      </c>
      <c r="H2">
        <f>'Application - Forest Carbon Ltd'!D50</f>
        <v>0</v>
      </c>
      <c r="I2">
        <f>'Application - Forest Carbon Ltd'!D178</f>
        <v>0</v>
      </c>
      <c r="J2">
        <f>'Application - Forest Carbon Ltd'!D151</f>
        <v>0</v>
      </c>
      <c r="K2">
        <f>'Application - Forest Carbon Ltd'!D152</f>
        <v>0</v>
      </c>
      <c r="L2">
        <f>'Application - Forest Carbon Ltd'!D51</f>
        <v>0</v>
      </c>
      <c r="M2">
        <f>'Application - Forest Carbon Ltd'!D52</f>
        <v>0</v>
      </c>
      <c r="N2">
        <f>'Application - Forest Carbon Ltd'!D53</f>
        <v>0</v>
      </c>
      <c r="O2">
        <f>'Application - Forest Carbon Ltd'!D54</f>
        <v>0</v>
      </c>
      <c r="P2">
        <f>'Application - Forest Carbon Ltd'!D55</f>
        <v>0</v>
      </c>
      <c r="Q2">
        <f>'Application - Forest Carbon Ltd'!D56</f>
        <v>0</v>
      </c>
      <c r="R2">
        <f>'Application - Forest Carbon Ltd'!D183</f>
        <v>0</v>
      </c>
      <c r="S2" t="str">
        <f>'Application - Forest Carbon Ltd'!D150</f>
        <v>[Please briefly outline the long term management plan for the project]</v>
      </c>
      <c r="T2" t="str">
        <f>'Application - Forest Carbon Ltd'!D149</f>
        <v>[Please state who will be responsible for establishment until year 5]</v>
      </c>
      <c r="U2" t="str">
        <f>'Application - Forest Carbon Ltd'!B160</f>
        <v>Please select from dropdown</v>
      </c>
      <c r="V2">
        <f>'Application - Forest Carbon Ltd'!B161</f>
        <v>0</v>
      </c>
      <c r="W2">
        <f>'Application - Forest Carbon Ltd'!B162</f>
        <v>0</v>
      </c>
      <c r="X2">
        <f>'Application - Forest Carbon Ltd'!B163</f>
        <v>0</v>
      </c>
      <c r="Y2">
        <f>'Application - Forest Carbon Ltd'!B164</f>
        <v>0</v>
      </c>
      <c r="Z2">
        <f>'Application - Forest Carbon Ltd'!B165</f>
        <v>0</v>
      </c>
      <c r="AA2" t="str">
        <f>'Application - Forest Carbon Ltd'!D160</f>
        <v>Please select from dropdown</v>
      </c>
      <c r="AB2">
        <f>'Application - Forest Carbon Ltd'!D161</f>
        <v>0</v>
      </c>
      <c r="AC2">
        <f>'Application - Forest Carbon Ltd'!D162</f>
        <v>0</v>
      </c>
      <c r="AD2">
        <f>'Application - Forest Carbon Ltd'!D163</f>
        <v>0</v>
      </c>
      <c r="AE2">
        <f>'Application - Forest Carbon Ltd'!D164</f>
        <v>0</v>
      </c>
      <c r="AF2">
        <f>'Application - Forest Carbon Ltd'!D165</f>
        <v>0</v>
      </c>
      <c r="AG2" t="str">
        <f>'Application - Forest Carbon Ltd'!E160</f>
        <v>Please select from dropdown</v>
      </c>
      <c r="AH2">
        <f>'Application - Forest Carbon Ltd'!E161</f>
        <v>0</v>
      </c>
      <c r="AI2">
        <f>'Application - Forest Carbon Ltd'!E162</f>
        <v>0</v>
      </c>
      <c r="AJ2">
        <f>'Application - Forest Carbon Ltd'!E163</f>
        <v>0</v>
      </c>
      <c r="AK2">
        <f>'Application - Forest Carbon Ltd'!E164</f>
        <v>0</v>
      </c>
      <c r="AL2">
        <f>'Application - Forest Carbon Ltd'!E165</f>
        <v>0</v>
      </c>
      <c r="AM2">
        <f>'Application - Forest Carbon Ltd'!H160</f>
        <v>0</v>
      </c>
      <c r="AN2">
        <f>'Application - Forest Carbon Ltd'!H161</f>
        <v>0</v>
      </c>
      <c r="AO2">
        <f>'Application - Forest Carbon Ltd'!H162</f>
        <v>0</v>
      </c>
      <c r="AP2">
        <f>'Application - Forest Carbon Ltd'!H163</f>
        <v>0</v>
      </c>
      <c r="AQ2">
        <f>'Application - Forest Carbon Ltd'!H164</f>
        <v>0</v>
      </c>
      <c r="AR2">
        <f>'Application - Forest Carbon Ltd'!H165</f>
        <v>0</v>
      </c>
      <c r="AS2">
        <f>'Application - Forest Carbon Ltd'!D170</f>
        <v>0</v>
      </c>
      <c r="AT2">
        <f>'Application - Forest Carbon Ltd'!D171</f>
        <v>0</v>
      </c>
      <c r="AU2">
        <f>'Application - Forest Carbon Ltd'!D172</f>
        <v>0</v>
      </c>
      <c r="AV2">
        <f>'Application - Forest Carbon Ltd'!D173</f>
        <v>0</v>
      </c>
      <c r="AW2">
        <f>'Application - Forest Carbon Ltd'!D176</f>
        <v>0</v>
      </c>
      <c r="AX2">
        <f>'Application - Forest Carbon Ltd'!D177</f>
        <v>0</v>
      </c>
      <c r="AY2">
        <f>'Application - Forest Carbon Ltd'!D178</f>
        <v>0</v>
      </c>
      <c r="AZ2">
        <f>'Application - Forest Carbon Ltd'!D179</f>
        <v>0</v>
      </c>
      <c r="BA2">
        <f>'Application - Forest Carbon Ltd'!D180</f>
        <v>0</v>
      </c>
      <c r="BB2">
        <f>'Application - Forest Carbon Ltd'!D181</f>
        <v>0</v>
      </c>
      <c r="BC2">
        <f>'Application - Forest Carbon Ltd'!D182</f>
        <v>0</v>
      </c>
      <c r="BD2">
        <f>'Application - Forest Carbon Ltd'!D183</f>
        <v>0</v>
      </c>
      <c r="BE2">
        <f>'Application - Forest Carbon Ltd'!D184</f>
        <v>0</v>
      </c>
      <c r="BF2">
        <f>'Application - Forest Carbon Ltd'!D185</f>
        <v>0</v>
      </c>
      <c r="BG2" t="str">
        <f>IF(Errors!E2="","Select Species",Errors!E2)</f>
        <v>Select Species</v>
      </c>
      <c r="BH2" t="str">
        <f>IF(Errors!E3="","Select Species",Errors!E3)</f>
        <v>Select Species</v>
      </c>
      <c r="BI2" t="str">
        <f>IF(Errors!E4="","Select Species",Errors!E4)</f>
        <v>Select Species</v>
      </c>
      <c r="BJ2" t="str">
        <f>IF(Errors!E5="","Select Species",Errors!E5)</f>
        <v>Select Species</v>
      </c>
      <c r="BK2" t="str">
        <f>IF(Errors!E6="","Select Species",Errors!E6)</f>
        <v>Select Species</v>
      </c>
      <c r="BL2" t="str">
        <f>IF(Errors!E7="","Select Species",Errors!E7)</f>
        <v>Select Species</v>
      </c>
      <c r="BM2" t="str">
        <f>IF(Errors!E8="","Select Species",Errors!E8)</f>
        <v>Select Species</v>
      </c>
      <c r="BN2" t="str">
        <f>IF(Errors!E9="","Select Species",Errors!E9)</f>
        <v>Select Species</v>
      </c>
      <c r="BO2" t="str">
        <f>IF(Errors!E10="","Select Species",Errors!E10)</f>
        <v>Select Species</v>
      </c>
      <c r="BP2" t="str">
        <f>IF(Errors!E11="","Select Species",Errors!E11)</f>
        <v>Select Species</v>
      </c>
      <c r="BQ2" t="str">
        <f>IF(Errors!E12="","Select Species",Errors!E12)</f>
        <v>Select Species</v>
      </c>
      <c r="BR2" t="str">
        <f>IF(Errors!E13="","Select Species",Errors!E13)</f>
        <v>Select Species</v>
      </c>
      <c r="BS2" t="str">
        <f>IF(Errors!E14="","Select Species",Errors!E14)</f>
        <v>Select Species</v>
      </c>
      <c r="BT2" t="str">
        <f>IF(Errors!E15="","Select Species",Errors!E15)</f>
        <v>Select Species</v>
      </c>
      <c r="BU2" t="str">
        <f>IF(Errors!E16="","Select Species",Errors!E16)</f>
        <v>Select Species</v>
      </c>
      <c r="BV2" t="str">
        <f>IF(Errors!E17="","Select Species",Errors!E17)</f>
        <v>Select Species</v>
      </c>
      <c r="BW2" t="str">
        <f>IF(Errors!E18="","Select Species",Errors!E18)</f>
        <v>Select Species</v>
      </c>
      <c r="BX2" t="str">
        <f>IF(Errors!E19="","Select Species",Errors!E19)</f>
        <v>Select Species</v>
      </c>
      <c r="BY2" t="str">
        <f>IF(Errors!E20="","Select Species",Errors!E20)</f>
        <v>Select Species</v>
      </c>
      <c r="BZ2" t="str">
        <f>IF(Errors!E21="","Select Species",Errors!E21)</f>
        <v>Select Species</v>
      </c>
      <c r="CA2" t="str">
        <f>IF(Errors!E22="","Select Species",Errors!E22)</f>
        <v>Select Species</v>
      </c>
      <c r="CB2" t="str">
        <f>IF(Errors!E23="","Select Species",Errors!E23)</f>
        <v>Select Species</v>
      </c>
      <c r="CC2" t="str">
        <f>IF(Errors!E24="","Select Species",Errors!E24)</f>
        <v>Select Species</v>
      </c>
      <c r="CD2" t="str">
        <f>IF(Errors!E25="","Select Species",Errors!E25)</f>
        <v>Select Species</v>
      </c>
      <c r="CE2" t="str">
        <f>IF(Errors!E26="","Select Species",Errors!E26)</f>
        <v>Select Species</v>
      </c>
      <c r="CF2" t="str">
        <f>IF('Data validation &amp; Calc'!J53="","No woody shrubs",'Data validation &amp; Calc'!J53)</f>
        <v>No woody shrubs</v>
      </c>
      <c r="CG2">
        <f>'Data validation &amp; Calc'!D28</f>
        <v>0</v>
      </c>
      <c r="CH2">
        <f>'Data validation &amp; Calc'!D29</f>
        <v>0</v>
      </c>
      <c r="CI2">
        <f>'Data validation &amp; Calc'!D30</f>
        <v>0</v>
      </c>
      <c r="CJ2">
        <f>'Data validation &amp; Calc'!D31</f>
        <v>0</v>
      </c>
      <c r="CK2">
        <f>'Data validation &amp; Calc'!D32</f>
        <v>0</v>
      </c>
      <c r="CL2">
        <f>'Data validation &amp; Calc'!D33</f>
        <v>0</v>
      </c>
      <c r="CM2">
        <f>'Data validation &amp; Calc'!D34</f>
        <v>0</v>
      </c>
      <c r="CN2">
        <f>'Data validation &amp; Calc'!D35</f>
        <v>0</v>
      </c>
      <c r="CO2">
        <f>'Data validation &amp; Calc'!D36</f>
        <v>0</v>
      </c>
      <c r="CP2">
        <f>'Data validation &amp; Calc'!D37</f>
        <v>0</v>
      </c>
      <c r="CQ2">
        <f>'Data validation &amp; Calc'!D38</f>
        <v>0</v>
      </c>
      <c r="CR2">
        <f>'Data validation &amp; Calc'!D39</f>
        <v>0</v>
      </c>
      <c r="CS2">
        <f>'Data validation &amp; Calc'!D40</f>
        <v>0</v>
      </c>
      <c r="CT2">
        <f>'Data validation &amp; Calc'!D41</f>
        <v>0</v>
      </c>
      <c r="CU2">
        <f>'Data validation &amp; Calc'!D42</f>
        <v>0</v>
      </c>
      <c r="CV2">
        <f>'Data validation &amp; Calc'!D43</f>
        <v>0</v>
      </c>
      <c r="CW2">
        <f>'Data validation &amp; Calc'!D44</f>
        <v>0</v>
      </c>
      <c r="CX2">
        <f>'Data validation &amp; Calc'!D45</f>
        <v>0</v>
      </c>
      <c r="CY2">
        <f>'Data validation &amp; Calc'!D46</f>
        <v>0</v>
      </c>
      <c r="CZ2">
        <f>'Data validation &amp; Calc'!D47</f>
        <v>0</v>
      </c>
      <c r="DA2">
        <f>'Data validation &amp; Calc'!D48</f>
        <v>0</v>
      </c>
      <c r="DB2">
        <f>'Data validation &amp; Calc'!D49</f>
        <v>0</v>
      </c>
      <c r="DC2">
        <f>'Data validation &amp; Calc'!D50</f>
        <v>0</v>
      </c>
      <c r="DD2">
        <f>'Data validation &amp; Calc'!D51</f>
        <v>0</v>
      </c>
      <c r="DE2">
        <f>'Data validation &amp; Calc'!D52</f>
        <v>0</v>
      </c>
      <c r="DF2">
        <f>'Data validation &amp; Calc'!E53</f>
        <v>0</v>
      </c>
      <c r="DG2" t="str">
        <f>'Data validation &amp; Calc'!H28</f>
        <v/>
      </c>
      <c r="DH2" t="str">
        <f>'Data validation &amp; Calc'!H29</f>
        <v/>
      </c>
      <c r="DI2" t="str">
        <f>'Data validation &amp; Calc'!H30</f>
        <v/>
      </c>
      <c r="DJ2" t="str">
        <f>'Data validation &amp; Calc'!H31</f>
        <v/>
      </c>
      <c r="DK2" t="str">
        <f>'Data validation &amp; Calc'!H32</f>
        <v/>
      </c>
      <c r="DL2" t="str">
        <f>'Data validation &amp; Calc'!H33</f>
        <v/>
      </c>
      <c r="DM2" t="str">
        <f>'Data validation &amp; Calc'!H34</f>
        <v/>
      </c>
      <c r="DN2" t="str">
        <f>'Data validation &amp; Calc'!H35</f>
        <v/>
      </c>
      <c r="DO2" t="str">
        <f>'Data validation &amp; Calc'!H36</f>
        <v/>
      </c>
      <c r="DP2" t="str">
        <f>'Data validation &amp; Calc'!H37</f>
        <v/>
      </c>
      <c r="DQ2" t="str">
        <f>'Data validation &amp; Calc'!H38</f>
        <v/>
      </c>
      <c r="DR2" t="str">
        <f>'Data validation &amp; Calc'!H39</f>
        <v/>
      </c>
      <c r="DS2" t="str">
        <f>'Data validation &amp; Calc'!H40</f>
        <v/>
      </c>
      <c r="DT2" t="str">
        <f>'Data validation &amp; Calc'!H41</f>
        <v/>
      </c>
      <c r="DU2" t="str">
        <f>'Data validation &amp; Calc'!H42</f>
        <v/>
      </c>
      <c r="DV2" t="str">
        <f>'Data validation &amp; Calc'!H43</f>
        <v/>
      </c>
      <c r="DW2" t="str">
        <f>'Data validation &amp; Calc'!H44</f>
        <v/>
      </c>
      <c r="DX2" t="str">
        <f>'Data validation &amp; Calc'!H45</f>
        <v/>
      </c>
      <c r="DY2" t="str">
        <f>'Data validation &amp; Calc'!H46</f>
        <v/>
      </c>
      <c r="DZ2" t="str">
        <f>'Data validation &amp; Calc'!H47</f>
        <v/>
      </c>
      <c r="EA2" t="str">
        <f>'Data validation &amp; Calc'!H48</f>
        <v/>
      </c>
      <c r="EB2" t="str">
        <f>'Data validation &amp; Calc'!H49</f>
        <v/>
      </c>
      <c r="EC2" t="str">
        <f>'Data validation &amp; Calc'!H50</f>
        <v/>
      </c>
      <c r="ED2" t="str">
        <f>'Data validation &amp; Calc'!H51</f>
        <v/>
      </c>
      <c r="EE2" t="str">
        <f>'Data validation &amp; Calc'!H52</f>
        <v/>
      </c>
      <c r="EF2">
        <f>'Data validation &amp; Calc'!I53</f>
        <v>0</v>
      </c>
      <c r="EG2">
        <f>'Application - Forest Carbon Ltd'!F119</f>
        <v>0</v>
      </c>
      <c r="EH2">
        <f>'Application - Forest Carbon Ltd'!F120</f>
        <v>0</v>
      </c>
      <c r="EI2">
        <f>'Application - Forest Carbon Ltd'!F121</f>
        <v>0</v>
      </c>
      <c r="EJ2">
        <f>'Application - Forest Carbon Ltd'!F122</f>
        <v>0</v>
      </c>
      <c r="EK2">
        <f>'Application - Forest Carbon Ltd'!F123</f>
        <v>0</v>
      </c>
      <c r="EL2">
        <f>'Application - Forest Carbon Ltd'!F124</f>
        <v>0</v>
      </c>
      <c r="EM2">
        <f>'Application - Forest Carbon Ltd'!F125</f>
        <v>0</v>
      </c>
      <c r="EN2">
        <f>'Application - Forest Carbon Ltd'!F126</f>
        <v>0</v>
      </c>
      <c r="EO2">
        <f>'Application - Forest Carbon Ltd'!F127</f>
        <v>0</v>
      </c>
      <c r="EP2">
        <f>'Application - Forest Carbon Ltd'!F128</f>
        <v>0</v>
      </c>
      <c r="EQ2">
        <f>'Application - Forest Carbon Ltd'!F129</f>
        <v>0</v>
      </c>
      <c r="ER2">
        <f>'Application - Forest Carbon Ltd'!F130</f>
        <v>0</v>
      </c>
      <c r="ES2">
        <f>'Application - Forest Carbon Ltd'!F131</f>
        <v>0</v>
      </c>
      <c r="ET2">
        <f>'Application - Forest Carbon Ltd'!F132</f>
        <v>0</v>
      </c>
      <c r="EU2">
        <f>'Application - Forest Carbon Ltd'!F133</f>
        <v>0</v>
      </c>
      <c r="EV2">
        <f>'Application - Forest Carbon Ltd'!F134</f>
        <v>0</v>
      </c>
      <c r="EW2">
        <f>'Application - Forest Carbon Ltd'!F135</f>
        <v>0</v>
      </c>
      <c r="EX2">
        <f>'Application - Forest Carbon Ltd'!F136</f>
        <v>0</v>
      </c>
      <c r="EY2">
        <f>'Application - Forest Carbon Ltd'!F137</f>
        <v>0</v>
      </c>
      <c r="EZ2">
        <f>'Application - Forest Carbon Ltd'!F138</f>
        <v>0</v>
      </c>
      <c r="FA2">
        <f>'Application - Forest Carbon Ltd'!F139</f>
        <v>0</v>
      </c>
      <c r="FB2">
        <f>'Application - Forest Carbon Ltd'!F140</f>
        <v>0</v>
      </c>
      <c r="FC2">
        <f>'Application - Forest Carbon Ltd'!F141</f>
        <v>0</v>
      </c>
      <c r="FD2">
        <f>'Application - Forest Carbon Ltd'!F142</f>
        <v>0</v>
      </c>
      <c r="FE2">
        <f>'Application - Forest Carbon Ltd'!F143</f>
        <v>0</v>
      </c>
      <c r="FF2" t="str">
        <f>IF('Application - Forest Carbon Ltd'!G119="","",'Application - Forest Carbon Ltd'!G119)</f>
        <v/>
      </c>
      <c r="FG2" t="str">
        <f>IF('Application - Forest Carbon Ltd'!G120="","",'Application - Forest Carbon Ltd'!G120)</f>
        <v/>
      </c>
      <c r="FH2" t="str">
        <f>IF('Application - Forest Carbon Ltd'!G121="","",'Application - Forest Carbon Ltd'!G121)</f>
        <v/>
      </c>
      <c r="FI2" t="str">
        <f>IF('Application - Forest Carbon Ltd'!G122="","",'Application - Forest Carbon Ltd'!G122)</f>
        <v/>
      </c>
      <c r="FJ2" t="str">
        <f>IF('Application - Forest Carbon Ltd'!G123="","",'Application - Forest Carbon Ltd'!G123)</f>
        <v/>
      </c>
      <c r="FK2" t="str">
        <f>IF('Application - Forest Carbon Ltd'!G124="","",'Application - Forest Carbon Ltd'!G124)</f>
        <v/>
      </c>
      <c r="FL2" t="str">
        <f>IF('Application - Forest Carbon Ltd'!G125="","",'Application - Forest Carbon Ltd'!G125)</f>
        <v/>
      </c>
      <c r="FM2" t="str">
        <f>IF('Application - Forest Carbon Ltd'!G126="","",'Application - Forest Carbon Ltd'!G126)</f>
        <v/>
      </c>
      <c r="FN2" t="str">
        <f>IF('Application - Forest Carbon Ltd'!G127="","",'Application - Forest Carbon Ltd'!G127)</f>
        <v/>
      </c>
      <c r="FO2" t="str">
        <f>IF('Application - Forest Carbon Ltd'!G128="","",'Application - Forest Carbon Ltd'!G128)</f>
        <v/>
      </c>
      <c r="FP2" t="str">
        <f>IF('Application - Forest Carbon Ltd'!G129="","",'Application - Forest Carbon Ltd'!G129)</f>
        <v/>
      </c>
      <c r="FQ2" t="str">
        <f>IF('Application - Forest Carbon Ltd'!G130="","",'Application - Forest Carbon Ltd'!G130)</f>
        <v/>
      </c>
      <c r="FR2" t="str">
        <f>IF('Application - Forest Carbon Ltd'!G131="","",'Application - Forest Carbon Ltd'!G131)</f>
        <v/>
      </c>
      <c r="FS2" t="str">
        <f>IF('Application - Forest Carbon Ltd'!G132="","",'Application - Forest Carbon Ltd'!G132)</f>
        <v/>
      </c>
      <c r="FT2" t="str">
        <f>IF('Application - Forest Carbon Ltd'!G133="","",'Application - Forest Carbon Ltd'!G133)</f>
        <v/>
      </c>
      <c r="FU2" t="str">
        <f>IF('Application - Forest Carbon Ltd'!G134="","",'Application - Forest Carbon Ltd'!G134)</f>
        <v/>
      </c>
      <c r="FV2" t="str">
        <f>IF('Application - Forest Carbon Ltd'!G135="","",'Application - Forest Carbon Ltd'!G135)</f>
        <v/>
      </c>
      <c r="FW2" t="str">
        <f>IF('Application - Forest Carbon Ltd'!G136="","",'Application - Forest Carbon Ltd'!G136)</f>
        <v/>
      </c>
      <c r="FX2" t="str">
        <f>IF('Application - Forest Carbon Ltd'!G137="","",'Application - Forest Carbon Ltd'!G137)</f>
        <v/>
      </c>
      <c r="FY2" t="str">
        <f>IF('Application - Forest Carbon Ltd'!G138="","",'Application - Forest Carbon Ltd'!G138)</f>
        <v/>
      </c>
      <c r="FZ2" t="str">
        <f>IF('Application - Forest Carbon Ltd'!G139="","",'Application - Forest Carbon Ltd'!G139)</f>
        <v/>
      </c>
      <c r="GA2" t="str">
        <f>IF('Application - Forest Carbon Ltd'!G140="","",'Application - Forest Carbon Ltd'!G140)</f>
        <v/>
      </c>
      <c r="GB2" t="str">
        <f>IF('Application - Forest Carbon Ltd'!G141="","",'Application - Forest Carbon Ltd'!G141)</f>
        <v/>
      </c>
      <c r="GC2" t="str">
        <f>IF('Application - Forest Carbon Ltd'!G142="","",'Application - Forest Carbon Ltd'!G142)</f>
        <v/>
      </c>
      <c r="GD2" t="str">
        <f>IF('Application - Forest Carbon Ltd'!G143="","",'Application - Forest Carbon Ltd'!G143)</f>
        <v/>
      </c>
      <c r="GE2" t="str">
        <f>'Data validation &amp; Calc'!G28</f>
        <v>No_thin</v>
      </c>
      <c r="GF2" t="str">
        <f>'Data validation &amp; Calc'!G29</f>
        <v>No_thin</v>
      </c>
      <c r="GG2" t="str">
        <f>'Data validation &amp; Calc'!G30</f>
        <v>No_thin</v>
      </c>
      <c r="GH2" t="str">
        <f>'Data validation &amp; Calc'!G31</f>
        <v>No_thin</v>
      </c>
      <c r="GI2" t="str">
        <f>'Data validation &amp; Calc'!G32</f>
        <v>No_thin</v>
      </c>
      <c r="GJ2" t="str">
        <f>'Data validation &amp; Calc'!G33</f>
        <v>No_thin</v>
      </c>
      <c r="GK2" t="str">
        <f>'Data validation &amp; Calc'!G34</f>
        <v>No_thin</v>
      </c>
      <c r="GL2" t="str">
        <f>'Data validation &amp; Calc'!G35</f>
        <v>No_thin</v>
      </c>
      <c r="GM2" t="str">
        <f>'Data validation &amp; Calc'!G36</f>
        <v>No_thin</v>
      </c>
      <c r="GN2" t="str">
        <f>'Data validation &amp; Calc'!G37</f>
        <v>No_thin</v>
      </c>
      <c r="GO2" t="str">
        <f>'Data validation &amp; Calc'!G38</f>
        <v>No_thin</v>
      </c>
      <c r="GP2" t="str">
        <f>'Data validation &amp; Calc'!G39</f>
        <v>No_thin</v>
      </c>
      <c r="GQ2" t="str">
        <f>'Data validation &amp; Calc'!G40</f>
        <v>No_thin</v>
      </c>
      <c r="GR2" t="str">
        <f>'Data validation &amp; Calc'!G41</f>
        <v>No_thin</v>
      </c>
      <c r="GS2" t="str">
        <f>'Data validation &amp; Calc'!G42</f>
        <v>No_thin</v>
      </c>
      <c r="GT2" t="str">
        <f>'Data validation &amp; Calc'!G43</f>
        <v>No_thin</v>
      </c>
      <c r="GU2" t="str">
        <f>'Data validation &amp; Calc'!G44</f>
        <v>No_thin</v>
      </c>
      <c r="GV2" t="str">
        <f>'Data validation &amp; Calc'!G45</f>
        <v>No_thin</v>
      </c>
      <c r="GW2" t="str">
        <f>'Data validation &amp; Calc'!G46</f>
        <v>No_thin</v>
      </c>
      <c r="GX2" t="str">
        <f>'Data validation &amp; Calc'!G47</f>
        <v>No_thin</v>
      </c>
      <c r="GY2" t="str">
        <f>'Data validation &amp; Calc'!G48</f>
        <v>No_thin</v>
      </c>
      <c r="GZ2" t="str">
        <f>'Data validation &amp; Calc'!G49</f>
        <v>No_thin</v>
      </c>
      <c r="HA2" t="str">
        <f>'Data validation &amp; Calc'!G50</f>
        <v>No_thin</v>
      </c>
      <c r="HB2" t="str">
        <f>'Data validation &amp; Calc'!G51</f>
        <v>No_thin</v>
      </c>
      <c r="HC2" t="str">
        <f>'Data validation &amp; Calc'!G52</f>
        <v>No_thin</v>
      </c>
      <c r="HD2">
        <f>'Application - Forest Carbon Ltd'!K119</f>
        <v>0</v>
      </c>
      <c r="HE2">
        <f>'Application - Forest Carbon Ltd'!K120</f>
        <v>0</v>
      </c>
      <c r="HF2">
        <f>'Application - Forest Carbon Ltd'!K121</f>
        <v>0</v>
      </c>
      <c r="HG2">
        <f>'Application - Forest Carbon Ltd'!K122</f>
        <v>0</v>
      </c>
      <c r="HH2">
        <f>'Application - Forest Carbon Ltd'!K123</f>
        <v>0</v>
      </c>
      <c r="HI2">
        <f>'Application - Forest Carbon Ltd'!K124</f>
        <v>0</v>
      </c>
      <c r="HJ2">
        <f>'Application - Forest Carbon Ltd'!K125</f>
        <v>0</v>
      </c>
      <c r="HK2">
        <f>'Application - Forest Carbon Ltd'!K126</f>
        <v>0</v>
      </c>
      <c r="HL2">
        <f>'Application - Forest Carbon Ltd'!K127</f>
        <v>0</v>
      </c>
      <c r="HM2">
        <f>'Application - Forest Carbon Ltd'!K128</f>
        <v>0</v>
      </c>
      <c r="HN2">
        <f>'Application - Forest Carbon Ltd'!K129</f>
        <v>0</v>
      </c>
      <c r="HO2">
        <f>'Application - Forest Carbon Ltd'!K130</f>
        <v>0</v>
      </c>
      <c r="HP2">
        <f>'Application - Forest Carbon Ltd'!K131</f>
        <v>0</v>
      </c>
      <c r="HQ2">
        <f>'Application - Forest Carbon Ltd'!K132</f>
        <v>0</v>
      </c>
      <c r="HR2">
        <f>'Application - Forest Carbon Ltd'!K133</f>
        <v>0</v>
      </c>
      <c r="HS2">
        <f>'Application - Forest Carbon Ltd'!K134</f>
        <v>0</v>
      </c>
      <c r="HT2">
        <f>'Application - Forest Carbon Ltd'!K135</f>
        <v>0</v>
      </c>
      <c r="HU2">
        <f>'Application - Forest Carbon Ltd'!K136</f>
        <v>0</v>
      </c>
      <c r="HV2">
        <f>'Application - Forest Carbon Ltd'!K137</f>
        <v>0</v>
      </c>
      <c r="HW2">
        <f>'Application - Forest Carbon Ltd'!K138</f>
        <v>0</v>
      </c>
      <c r="HX2">
        <f>'Application - Forest Carbon Ltd'!K139</f>
        <v>0</v>
      </c>
      <c r="HY2">
        <f>'Application - Forest Carbon Ltd'!K140</f>
        <v>0</v>
      </c>
      <c r="HZ2">
        <f>'Application - Forest Carbon Ltd'!K141</f>
        <v>0</v>
      </c>
      <c r="IA2">
        <f>'Application - Forest Carbon Ltd'!K142</f>
        <v>0</v>
      </c>
      <c r="IB2">
        <f>'Application - Forest Carbon Ltd'!K143</f>
        <v>0</v>
      </c>
      <c r="IC2">
        <f>'Data validation &amp; Calc'!F28</f>
        <v>0</v>
      </c>
      <c r="ID2">
        <f>'Data validation &amp; Calc'!F29</f>
        <v>0</v>
      </c>
      <c r="IE2">
        <f>'Data validation &amp; Calc'!F30</f>
        <v>0</v>
      </c>
      <c r="IF2">
        <f>'Data validation &amp; Calc'!F31</f>
        <v>0</v>
      </c>
      <c r="IG2">
        <f>'Data validation &amp; Calc'!F32</f>
        <v>0</v>
      </c>
      <c r="IH2">
        <f>'Data validation &amp; Calc'!F33</f>
        <v>0</v>
      </c>
      <c r="II2">
        <f>'Data validation &amp; Calc'!F34</f>
        <v>0</v>
      </c>
      <c r="IJ2">
        <f>'Data validation &amp; Calc'!F35</f>
        <v>0</v>
      </c>
      <c r="IK2">
        <f>'Data validation &amp; Calc'!F36</f>
        <v>0</v>
      </c>
      <c r="IL2">
        <f>'Data validation &amp; Calc'!F37</f>
        <v>0</v>
      </c>
      <c r="IM2">
        <f>'Data validation &amp; Calc'!F38</f>
        <v>0</v>
      </c>
      <c r="IN2">
        <f>'Data validation &amp; Calc'!F39</f>
        <v>0</v>
      </c>
      <c r="IO2">
        <f>'Data validation &amp; Calc'!F40</f>
        <v>0</v>
      </c>
      <c r="IP2">
        <f>'Data validation &amp; Calc'!F41</f>
        <v>0</v>
      </c>
      <c r="IQ2">
        <f>'Data validation &amp; Calc'!F42</f>
        <v>0</v>
      </c>
      <c r="IR2">
        <f>'Data validation &amp; Calc'!F43</f>
        <v>0</v>
      </c>
      <c r="IS2">
        <f>'Data validation &amp; Calc'!F44</f>
        <v>0</v>
      </c>
      <c r="IT2">
        <f>'Data validation &amp; Calc'!F45</f>
        <v>0</v>
      </c>
      <c r="IU2">
        <f>'Data validation &amp; Calc'!F46</f>
        <v>0</v>
      </c>
      <c r="IV2">
        <f>'Data validation &amp; Calc'!F47</f>
        <v>0</v>
      </c>
      <c r="IW2">
        <f>'Data validation &amp; Calc'!F48</f>
        <v>0</v>
      </c>
      <c r="IX2">
        <f>'Data validation &amp; Calc'!F49</f>
        <v>0</v>
      </c>
      <c r="IY2">
        <f>'Data validation &amp; Calc'!F50</f>
        <v>0</v>
      </c>
      <c r="IZ2">
        <f>'Data validation &amp; Calc'!F51</f>
        <v>0</v>
      </c>
      <c r="JA2">
        <f>'Data validation &amp; Calc'!F52</f>
        <v>0</v>
      </c>
      <c r="JB2">
        <f>SUM(IC2:JA2)</f>
        <v>0</v>
      </c>
    </row>
  </sheetData>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11"/>
  <sheetViews>
    <sheetView topLeftCell="A4" workbookViewId="0">
      <selection activeCell="A8" sqref="A8"/>
    </sheetView>
  </sheetViews>
  <sheetFormatPr defaultRowHeight="14.4" x14ac:dyDescent="0.3"/>
  <cols>
    <col min="19" max="19" width="49.88671875" customWidth="1"/>
  </cols>
  <sheetData>
    <row r="1" spans="1:82" x14ac:dyDescent="0.3">
      <c r="A1" t="s">
        <v>47</v>
      </c>
      <c r="B1" t="s">
        <v>436</v>
      </c>
      <c r="C1" t="s">
        <v>437</v>
      </c>
      <c r="D1" t="s">
        <v>438</v>
      </c>
      <c r="E1" t="s">
        <v>49</v>
      </c>
      <c r="F1" t="s">
        <v>51</v>
      </c>
      <c r="G1" t="s">
        <v>52</v>
      </c>
      <c r="H1" t="s">
        <v>442</v>
      </c>
      <c r="I1" t="s">
        <v>443</v>
      </c>
      <c r="J1" t="s">
        <v>444</v>
      </c>
      <c r="K1" t="s">
        <v>445</v>
      </c>
      <c r="L1" t="s">
        <v>447</v>
      </c>
      <c r="M1" t="s">
        <v>448</v>
      </c>
      <c r="N1" t="s">
        <v>449</v>
      </c>
      <c r="O1" t="s">
        <v>450</v>
      </c>
      <c r="P1" t="s">
        <v>451</v>
      </c>
      <c r="Q1" t="s">
        <v>452</v>
      </c>
      <c r="R1" t="s">
        <v>453</v>
      </c>
      <c r="S1" s="98" t="s">
        <v>454</v>
      </c>
      <c r="T1" t="s">
        <v>30</v>
      </c>
      <c r="U1" t="s">
        <v>459</v>
      </c>
      <c r="V1" s="71" t="s">
        <v>460</v>
      </c>
      <c r="W1" s="71" t="s">
        <v>461</v>
      </c>
      <c r="X1" t="s">
        <v>465</v>
      </c>
      <c r="Y1" s="70" t="s">
        <v>466</v>
      </c>
      <c r="Z1" s="71" t="s">
        <v>467</v>
      </c>
      <c r="AA1" s="71" t="s">
        <v>468</v>
      </c>
      <c r="AB1" s="71" t="s">
        <v>469</v>
      </c>
      <c r="AC1" s="71" t="s">
        <v>470</v>
      </c>
      <c r="AD1" s="71" t="s">
        <v>471</v>
      </c>
      <c r="AE1" s="71" t="s">
        <v>472</v>
      </c>
      <c r="AF1" s="71" t="s">
        <v>473</v>
      </c>
      <c r="AG1" s="71" t="s">
        <v>474</v>
      </c>
      <c r="AH1" s="71" t="s">
        <v>475</v>
      </c>
      <c r="AI1" s="71" t="s">
        <v>476</v>
      </c>
      <c r="AJ1" s="71" t="s">
        <v>477</v>
      </c>
      <c r="AK1" s="71"/>
      <c r="AL1" s="71" t="s">
        <v>478</v>
      </c>
      <c r="AM1" s="71" t="s">
        <v>479</v>
      </c>
      <c r="AN1" s="71" t="s">
        <v>480</v>
      </c>
      <c r="AO1" s="71" t="s">
        <v>481</v>
      </c>
      <c r="AP1" s="71" t="s">
        <v>482</v>
      </c>
      <c r="AQ1" s="71" t="s">
        <v>483</v>
      </c>
      <c r="AR1" s="71" t="s">
        <v>484</v>
      </c>
      <c r="AS1" s="71" t="s">
        <v>485</v>
      </c>
      <c r="AT1" s="71" t="s">
        <v>486</v>
      </c>
      <c r="AU1" s="71" t="s">
        <v>487</v>
      </c>
      <c r="AV1" s="71" t="s">
        <v>488</v>
      </c>
      <c r="AW1" s="71" t="s">
        <v>489</v>
      </c>
      <c r="AX1" s="71" t="s">
        <v>490</v>
      </c>
      <c r="AY1" s="71" t="s">
        <v>491</v>
      </c>
      <c r="AZ1" s="71" t="s">
        <v>492</v>
      </c>
      <c r="BA1" s="71" t="s">
        <v>493</v>
      </c>
      <c r="BB1" s="71" t="s">
        <v>494</v>
      </c>
      <c r="BC1" s="71" t="s">
        <v>495</v>
      </c>
      <c r="BD1" s="71" t="s">
        <v>496</v>
      </c>
      <c r="BE1" s="71" t="s">
        <v>497</v>
      </c>
      <c r="BF1" s="71" t="s">
        <v>498</v>
      </c>
      <c r="BG1" s="71" t="s">
        <v>499</v>
      </c>
      <c r="BH1" s="71" t="s">
        <v>500</v>
      </c>
      <c r="BI1" s="71" t="s">
        <v>501</v>
      </c>
      <c r="BJ1" s="71" t="s">
        <v>502</v>
      </c>
      <c r="BK1" s="71" t="s">
        <v>503</v>
      </c>
      <c r="BL1" s="71" t="s">
        <v>504</v>
      </c>
      <c r="BM1" s="71" t="s">
        <v>505</v>
      </c>
      <c r="BN1" s="71" t="s">
        <v>506</v>
      </c>
      <c r="BO1" s="71" t="s">
        <v>507</v>
      </c>
      <c r="BP1" s="71" t="s">
        <v>508</v>
      </c>
      <c r="BQ1" s="71" t="s">
        <v>509</v>
      </c>
      <c r="BR1" s="71" t="s">
        <v>510</v>
      </c>
      <c r="BS1" s="71" t="s">
        <v>511</v>
      </c>
      <c r="BT1" s="71" t="s">
        <v>512</v>
      </c>
      <c r="BU1" s="71" t="s">
        <v>513</v>
      </c>
      <c r="BV1" s="71" t="s">
        <v>514</v>
      </c>
      <c r="BW1" s="71" t="s">
        <v>515</v>
      </c>
      <c r="BX1" s="71" t="s">
        <v>516</v>
      </c>
      <c r="BY1" s="71" t="s">
        <v>517</v>
      </c>
      <c r="BZ1" s="71" t="s">
        <v>518</v>
      </c>
      <c r="CA1" s="71" t="s">
        <v>519</v>
      </c>
      <c r="CB1" s="71" t="s">
        <v>520</v>
      </c>
      <c r="CC1" s="71" t="s">
        <v>521</v>
      </c>
      <c r="CD1" t="s">
        <v>522</v>
      </c>
    </row>
    <row r="2" spans="1:82" x14ac:dyDescent="0.3">
      <c r="S2" t="e">
        <f>IF('Data validation &amp; Calc'!#REF!&gt;0.8,"Broadleaves",IF('Data validation &amp; Calc'!#REF!&gt;0.5,"Mixed, predominantly broadleaves",IF('Data validation &amp; Calc'!#REF!&gt;0.2,"Mixed, predominantly conifers","Conifers")))</f>
        <v>#REF!</v>
      </c>
      <c r="V2" t="s">
        <v>462</v>
      </c>
      <c r="W2" t="s">
        <v>462</v>
      </c>
      <c r="Z2" t="s">
        <v>462</v>
      </c>
      <c r="AA2" t="s">
        <v>462</v>
      </c>
      <c r="AB2" t="s">
        <v>462</v>
      </c>
      <c r="AC2" t="s">
        <v>462</v>
      </c>
      <c r="AD2" t="s">
        <v>462</v>
      </c>
      <c r="AE2" t="s">
        <v>462</v>
      </c>
      <c r="AF2" t="s">
        <v>462</v>
      </c>
      <c r="AG2" t="s">
        <v>462</v>
      </c>
      <c r="AH2" t="s">
        <v>462</v>
      </c>
      <c r="AI2" t="s">
        <v>462</v>
      </c>
      <c r="AJ2" t="s">
        <v>462</v>
      </c>
      <c r="AK2" t="s">
        <v>462</v>
      </c>
      <c r="AL2" t="s">
        <v>462</v>
      </c>
      <c r="AM2" t="s">
        <v>462</v>
      </c>
      <c r="AN2" t="s">
        <v>462</v>
      </c>
      <c r="AO2" t="s">
        <v>462</v>
      </c>
      <c r="AP2" t="s">
        <v>462</v>
      </c>
      <c r="AQ2" t="s">
        <v>462</v>
      </c>
      <c r="AR2" t="s">
        <v>462</v>
      </c>
      <c r="AS2" t="s">
        <v>462</v>
      </c>
      <c r="AT2" t="s">
        <v>462</v>
      </c>
      <c r="AU2" t="s">
        <v>462</v>
      </c>
      <c r="AV2" t="s">
        <v>462</v>
      </c>
      <c r="AW2" t="s">
        <v>462</v>
      </c>
      <c r="AX2" t="s">
        <v>462</v>
      </c>
      <c r="AY2" t="s">
        <v>462</v>
      </c>
      <c r="AZ2" t="s">
        <v>462</v>
      </c>
      <c r="BA2" t="s">
        <v>462</v>
      </c>
      <c r="BB2" t="s">
        <v>462</v>
      </c>
      <c r="BC2" t="s">
        <v>462</v>
      </c>
      <c r="BD2" t="s">
        <v>462</v>
      </c>
      <c r="BE2" t="s">
        <v>462</v>
      </c>
      <c r="BF2" t="s">
        <v>462</v>
      </c>
      <c r="BG2" t="s">
        <v>462</v>
      </c>
      <c r="BH2" t="s">
        <v>462</v>
      </c>
      <c r="BI2" t="s">
        <v>462</v>
      </c>
      <c r="BJ2" t="s">
        <v>462</v>
      </c>
      <c r="BK2" t="s">
        <v>462</v>
      </c>
      <c r="BL2" t="s">
        <v>462</v>
      </c>
      <c r="BM2" t="s">
        <v>462</v>
      </c>
      <c r="BN2" t="s">
        <v>462</v>
      </c>
      <c r="BO2" t="s">
        <v>462</v>
      </c>
      <c r="BP2" t="s">
        <v>462</v>
      </c>
      <c r="BQ2" t="s">
        <v>462</v>
      </c>
      <c r="BR2" t="s">
        <v>462</v>
      </c>
      <c r="BS2" t="s">
        <v>462</v>
      </c>
      <c r="BT2" t="s">
        <v>462</v>
      </c>
      <c r="BU2" t="s">
        <v>462</v>
      </c>
      <c r="BV2" t="s">
        <v>462</v>
      </c>
      <c r="BW2" t="s">
        <v>462</v>
      </c>
      <c r="BX2" t="s">
        <v>462</v>
      </c>
      <c r="BY2" t="s">
        <v>462</v>
      </c>
      <c r="BZ2" t="s">
        <v>462</v>
      </c>
      <c r="CA2" t="s">
        <v>462</v>
      </c>
      <c r="CB2" t="s">
        <v>462</v>
      </c>
      <c r="CC2" t="s">
        <v>462</v>
      </c>
    </row>
    <row r="4" spans="1:82" x14ac:dyDescent="0.3">
      <c r="A4" t="s">
        <v>441</v>
      </c>
      <c r="B4" t="s">
        <v>439</v>
      </c>
      <c r="C4" t="s">
        <v>440</v>
      </c>
      <c r="D4" t="s">
        <v>446</v>
      </c>
      <c r="E4" t="s">
        <v>463</v>
      </c>
      <c r="F4" t="s">
        <v>464</v>
      </c>
    </row>
    <row r="7" spans="1:82" x14ac:dyDescent="0.3">
      <c r="A7" t="s">
        <v>456</v>
      </c>
    </row>
    <row r="8" spans="1:82" x14ac:dyDescent="0.3">
      <c r="A8" s="70" t="s">
        <v>457</v>
      </c>
    </row>
    <row r="9" spans="1:82" x14ac:dyDescent="0.3">
      <c r="A9" t="s">
        <v>458</v>
      </c>
    </row>
    <row r="10" spans="1:82" x14ac:dyDescent="0.3">
      <c r="A10" t="s">
        <v>523</v>
      </c>
    </row>
    <row r="11" spans="1:82" x14ac:dyDescent="0.3">
      <c r="A11" t="s">
        <v>524</v>
      </c>
    </row>
  </sheetData>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
  <sheetViews>
    <sheetView workbookViewId="0">
      <selection activeCell="T4" sqref="T4"/>
    </sheetView>
  </sheetViews>
  <sheetFormatPr defaultRowHeight="14.4" x14ac:dyDescent="0.3"/>
  <sheetData>
    <row r="1" spans="1:19" x14ac:dyDescent="0.3">
      <c r="A1" t="s">
        <v>47</v>
      </c>
      <c r="B1" t="s">
        <v>381</v>
      </c>
      <c r="C1" t="s">
        <v>382</v>
      </c>
      <c r="D1" t="s">
        <v>383</v>
      </c>
      <c r="E1" t="s">
        <v>384</v>
      </c>
      <c r="F1" t="s">
        <v>385</v>
      </c>
      <c r="G1" t="s">
        <v>386</v>
      </c>
      <c r="H1" t="s">
        <v>387</v>
      </c>
      <c r="I1" t="s">
        <v>388</v>
      </c>
      <c r="J1" t="s">
        <v>389</v>
      </c>
      <c r="K1" t="s">
        <v>390</v>
      </c>
      <c r="L1" t="s">
        <v>391</v>
      </c>
      <c r="M1" t="s">
        <v>398</v>
      </c>
      <c r="N1" t="s">
        <v>392</v>
      </c>
      <c r="O1" t="s">
        <v>393</v>
      </c>
      <c r="P1" t="s">
        <v>394</v>
      </c>
      <c r="Q1" t="s">
        <v>395</v>
      </c>
      <c r="R1" t="s">
        <v>396</v>
      </c>
      <c r="S1" t="s">
        <v>397</v>
      </c>
    </row>
    <row r="2" spans="1:19" x14ac:dyDescent="0.3">
      <c r="A2">
        <f>'Application - Forest Carbon Ltd'!D47</f>
        <v>0</v>
      </c>
      <c r="B2" t="str">
        <f>'Application - Forest Carbon Ltd'!D20</f>
        <v>Please select from dropdown</v>
      </c>
      <c r="C2">
        <f>'Application - Forest Carbon Ltd'!D21</f>
        <v>0</v>
      </c>
      <c r="D2">
        <f>'Application - Forest Carbon Ltd'!D23</f>
        <v>0</v>
      </c>
      <c r="E2">
        <f>'Application - Forest Carbon Ltd'!D24</f>
        <v>0</v>
      </c>
      <c r="F2">
        <f>'Application - Forest Carbon Ltd'!D25</f>
        <v>0</v>
      </c>
      <c r="G2">
        <f>'Application - Forest Carbon Ltd'!D26</f>
        <v>0</v>
      </c>
      <c r="H2">
        <f>'Application - Forest Carbon Ltd'!D29</f>
        <v>0</v>
      </c>
      <c r="I2">
        <f>'Application - Forest Carbon Ltd'!D31</f>
        <v>0</v>
      </c>
      <c r="J2">
        <f>'Application - Forest Carbon Ltd'!D32</f>
        <v>0</v>
      </c>
      <c r="K2">
        <f>'Application - Forest Carbon Ltd'!D33</f>
        <v>0</v>
      </c>
      <c r="L2">
        <f>'Application - Forest Carbon Ltd'!D34</f>
        <v>0</v>
      </c>
      <c r="M2">
        <f>'Application - Forest Carbon Ltd'!D37</f>
        <v>0</v>
      </c>
      <c r="N2">
        <f>'Application - Forest Carbon Ltd'!D39</f>
        <v>0</v>
      </c>
      <c r="O2">
        <f>'Application - Forest Carbon Ltd'!D40</f>
        <v>0</v>
      </c>
      <c r="P2">
        <f>'Application - Forest Carbon Ltd'!D41</f>
        <v>0</v>
      </c>
      <c r="Q2">
        <f>'Application - Forest Carbon Ltd'!D42</f>
        <v>0</v>
      </c>
      <c r="R2">
        <f>'Application - Forest Carbon Ltd'!D43</f>
        <v>0</v>
      </c>
      <c r="S2">
        <f>'Application - Forest Carbon Ltd'!D44</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Application - Forest Carbon Ltd</vt:lpstr>
      <vt:lpstr>SF Outputs</vt:lpstr>
      <vt:lpstr>Errors</vt:lpstr>
      <vt:lpstr>Data validation &amp; Calc</vt:lpstr>
      <vt:lpstr>Treespecies</vt:lpstr>
      <vt:lpstr>calc+contract data</vt:lpstr>
      <vt:lpstr>PDD data</vt:lpstr>
      <vt:lpstr>People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Hepburne Scott</dc:creator>
  <cp:lastModifiedBy>chk</cp:lastModifiedBy>
  <dcterms:created xsi:type="dcterms:W3CDTF">2015-06-05T18:17:20Z</dcterms:created>
  <dcterms:modified xsi:type="dcterms:W3CDTF">2020-12-16T14:08:12Z</dcterms:modified>
</cp:coreProperties>
</file>